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a.potapov\Desktop\"/>
    </mc:Choice>
  </mc:AlternateContent>
  <bookViews>
    <workbookView xWindow="0" yWindow="0" windowWidth="12870" windowHeight="11250" tabRatio="731"/>
  </bookViews>
  <sheets>
    <sheet name="зерноск" sheetId="36" r:id="rId1"/>
    <sheet name="пшен." sheetId="37" r:id="rId2"/>
    <sheet name="ячмень" sheetId="38" r:id="rId3"/>
    <sheet name="сах св" sheetId="45" r:id="rId4"/>
    <sheet name="лен" sheetId="42" r:id="rId5"/>
    <sheet name="подсолн" sheetId="47" r:id="rId6"/>
    <sheet name="рапс" sheetId="41" r:id="rId7"/>
    <sheet name="картоф" sheetId="39" r:id="rId8"/>
    <sheet name="овощи" sheetId="40" r:id="rId9"/>
    <sheet name="сев озимых" sheetId="43" r:id="rId10"/>
    <sheet name="вспашка зяби" sheetId="53" state="veryHidden" r:id="rId11"/>
  </sheets>
  <definedNames>
    <definedName name="_xlnm._FilterDatabase" localSheetId="0" hidden="1">зерноск!$B$3:$C$101</definedName>
    <definedName name="_xlnm._FilterDatabase" localSheetId="7" hidden="1">картоф!$B$1:$B$101</definedName>
    <definedName name="_xlnm._FilterDatabase" localSheetId="4" hidden="1">лен!$B$1:$B$101</definedName>
    <definedName name="_xlnm._FilterDatabase" localSheetId="8" hidden="1">овощи!$B$1:$B$101</definedName>
    <definedName name="_xlnm._FilterDatabase" localSheetId="5" hidden="1">подсолн!$B$1:$B$101</definedName>
    <definedName name="_xlnm._FilterDatabase" localSheetId="1" hidden="1">пшен.!$B$1:$B$101</definedName>
    <definedName name="_xlnm._FilterDatabase" localSheetId="6" hidden="1">рапс!$B$1:$B$101</definedName>
    <definedName name="_xlnm._FilterDatabase" localSheetId="3" hidden="1">'сах св'!$B$1:$B$101</definedName>
    <definedName name="_xlnm._FilterDatabase" localSheetId="9" hidden="1">'сев озимых'!$B$3:$G$101</definedName>
    <definedName name="_xlnm._FilterDatabase" localSheetId="2" hidden="1">ячмень!$B$1:$B$101</definedName>
    <definedName name="_xlnm.Print_Titles" localSheetId="0">зерноск!$3:$4</definedName>
    <definedName name="_xlnm.Print_Titles" localSheetId="7">картоф!$3:$4</definedName>
    <definedName name="_xlnm.Print_Titles" localSheetId="8">овощи!$3:$4</definedName>
    <definedName name="_xlnm.Print_Titles" localSheetId="5">подсолн!$3:$4</definedName>
    <definedName name="_xlnm.Print_Titles" localSheetId="1">пшен.!$3:$4</definedName>
    <definedName name="_xlnm.Print_Titles" localSheetId="6">рапс!$3:$4</definedName>
    <definedName name="_xlnm.Print_Titles" localSheetId="2">ячмень!$3:$4</definedName>
    <definedName name="_xlnm.Print_Area" localSheetId="0">зерноск!$B$1:$O$101</definedName>
    <definedName name="_xlnm.Print_Area" localSheetId="7">картоф!$B$1:$O$101</definedName>
    <definedName name="_xlnm.Print_Area" localSheetId="4">лен!$B$1:$G$99</definedName>
    <definedName name="_xlnm.Print_Area" localSheetId="8">овощи!$B$1:$O$101</definedName>
    <definedName name="_xlnm.Print_Area" localSheetId="5">подсолн!$B$1:$O$101</definedName>
    <definedName name="_xlnm.Print_Area" localSheetId="1">пшен.!$B$1:$O$101</definedName>
    <definedName name="_xlnm.Print_Area" localSheetId="6">рапс!$B$1:$O$101</definedName>
    <definedName name="_xlnm.Print_Area" localSheetId="3">'сах св'!$B$1:$O$98</definedName>
    <definedName name="_xlnm.Print_Area" localSheetId="9">'сев озимых'!$A$1:$G$101</definedName>
    <definedName name="_xlnm.Print_Area" localSheetId="2">ячмень!$B$1:$O$101</definedName>
  </definedNames>
  <calcPr calcId="152511"/>
</workbook>
</file>

<file path=xl/calcChain.xml><?xml version="1.0" encoding="utf-8"?>
<calcChain xmlns="http://schemas.openxmlformats.org/spreadsheetml/2006/main">
  <c r="J7" i="39" l="1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4" i="39"/>
  <c r="J73" i="39"/>
  <c r="J72" i="39"/>
  <c r="J71" i="39"/>
  <c r="J70" i="39"/>
  <c r="J69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2" i="39"/>
  <c r="J51" i="39"/>
  <c r="J50" i="39"/>
  <c r="J49" i="39"/>
  <c r="J48" i="39"/>
  <c r="J47" i="39"/>
  <c r="J46" i="39"/>
  <c r="J44" i="39"/>
  <c r="J43" i="39"/>
  <c r="J42" i="39"/>
  <c r="J41" i="39"/>
  <c r="J40" i="39"/>
  <c r="J39" i="39"/>
  <c r="J38" i="39"/>
  <c r="J37" i="39"/>
  <c r="J35" i="39"/>
  <c r="J34" i="39"/>
  <c r="J33" i="39"/>
  <c r="J32" i="39"/>
  <c r="J31" i="39"/>
  <c r="J30" i="39"/>
  <c r="J29" i="39"/>
  <c r="J28" i="39"/>
  <c r="J27" i="39"/>
  <c r="J26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40"/>
  <c r="J101" i="40"/>
  <c r="J100" i="40"/>
  <c r="J99" i="40"/>
  <c r="J98" i="40"/>
  <c r="J97" i="40"/>
  <c r="J96" i="40"/>
  <c r="J95" i="40"/>
  <c r="J94" i="40"/>
  <c r="J93" i="40"/>
  <c r="J92" i="40"/>
  <c r="J91" i="40"/>
  <c r="J90" i="40"/>
  <c r="J88" i="40"/>
  <c r="J87" i="40"/>
  <c r="J86" i="40"/>
  <c r="J85" i="40"/>
  <c r="J84" i="40"/>
  <c r="J83" i="40"/>
  <c r="J82" i="40"/>
  <c r="J81" i="40"/>
  <c r="J80" i="40"/>
  <c r="J79" i="40"/>
  <c r="J78" i="40"/>
  <c r="J77" i="40"/>
  <c r="J76" i="40"/>
  <c r="J74" i="40"/>
  <c r="J73" i="40"/>
  <c r="J72" i="40"/>
  <c r="J71" i="40"/>
  <c r="J70" i="40"/>
  <c r="J69" i="40"/>
  <c r="J67" i="40"/>
  <c r="J66" i="40"/>
  <c r="J65" i="40"/>
  <c r="J64" i="40"/>
  <c r="J63" i="40"/>
  <c r="J62" i="40"/>
  <c r="J61" i="40"/>
  <c r="J60" i="40"/>
  <c r="J59" i="40"/>
  <c r="J58" i="40"/>
  <c r="J57" i="40"/>
  <c r="J56" i="40"/>
  <c r="J55" i="40"/>
  <c r="J54" i="40"/>
  <c r="J52" i="40"/>
  <c r="J51" i="40"/>
  <c r="J50" i="40"/>
  <c r="J49" i="40"/>
  <c r="J48" i="40"/>
  <c r="J47" i="40"/>
  <c r="J46" i="40"/>
  <c r="J44" i="40"/>
  <c r="J43" i="40"/>
  <c r="J42" i="40"/>
  <c r="J41" i="40"/>
  <c r="J40" i="40"/>
  <c r="J39" i="40"/>
  <c r="J38" i="40"/>
  <c r="J37" i="40"/>
  <c r="J35" i="40"/>
  <c r="J34" i="40"/>
  <c r="J33" i="40"/>
  <c r="J32" i="40"/>
  <c r="J31" i="40"/>
  <c r="J30" i="40"/>
  <c r="J29" i="40"/>
  <c r="J28" i="40"/>
  <c r="J27" i="40"/>
  <c r="J26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7" i="41"/>
  <c r="J101" i="41"/>
  <c r="J100" i="41"/>
  <c r="J99" i="41"/>
  <c r="J98" i="41"/>
  <c r="J97" i="41"/>
  <c r="J96" i="41"/>
  <c r="J95" i="41"/>
  <c r="J94" i="41"/>
  <c r="J93" i="41"/>
  <c r="J92" i="41"/>
  <c r="J91" i="41"/>
  <c r="J90" i="41"/>
  <c r="J88" i="41"/>
  <c r="J87" i="41"/>
  <c r="J86" i="41"/>
  <c r="J85" i="41"/>
  <c r="J84" i="41"/>
  <c r="J83" i="41"/>
  <c r="J82" i="41"/>
  <c r="J81" i="41"/>
  <c r="J80" i="41"/>
  <c r="J79" i="41"/>
  <c r="J78" i="41"/>
  <c r="J77" i="41"/>
  <c r="J76" i="41"/>
  <c r="J74" i="41"/>
  <c r="J73" i="41"/>
  <c r="J72" i="41"/>
  <c r="J71" i="41"/>
  <c r="J70" i="41"/>
  <c r="J69" i="41"/>
  <c r="J67" i="41"/>
  <c r="J66" i="41"/>
  <c r="J65" i="41"/>
  <c r="J64" i="41"/>
  <c r="J63" i="41"/>
  <c r="J62" i="41"/>
  <c r="J61" i="41"/>
  <c r="J60" i="41"/>
  <c r="J59" i="41"/>
  <c r="J58" i="41"/>
  <c r="J57" i="41"/>
  <c r="J56" i="41"/>
  <c r="J55" i="41"/>
  <c r="J54" i="41"/>
  <c r="J52" i="41"/>
  <c r="J51" i="41"/>
  <c r="J50" i="41"/>
  <c r="J49" i="41"/>
  <c r="J48" i="41"/>
  <c r="J47" i="41"/>
  <c r="J46" i="41"/>
  <c r="J44" i="41"/>
  <c r="J43" i="41"/>
  <c r="J42" i="41"/>
  <c r="J41" i="41"/>
  <c r="J40" i="41"/>
  <c r="J39" i="41"/>
  <c r="J38" i="41"/>
  <c r="J37" i="41"/>
  <c r="J35" i="41"/>
  <c r="J34" i="41"/>
  <c r="J33" i="41"/>
  <c r="J32" i="41"/>
  <c r="J31" i="41"/>
  <c r="J30" i="41"/>
  <c r="J29" i="41"/>
  <c r="J28" i="41"/>
  <c r="J27" i="41"/>
  <c r="J26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7"/>
  <c r="J101" i="47"/>
  <c r="J100" i="47"/>
  <c r="J99" i="47"/>
  <c r="J98" i="47"/>
  <c r="J97" i="47"/>
  <c r="J96" i="47"/>
  <c r="J95" i="47"/>
  <c r="J94" i="47"/>
  <c r="J93" i="47"/>
  <c r="J92" i="47"/>
  <c r="J91" i="47"/>
  <c r="J90" i="47"/>
  <c r="J88" i="47"/>
  <c r="J87" i="47"/>
  <c r="J86" i="47"/>
  <c r="J85" i="47"/>
  <c r="J84" i="47"/>
  <c r="J83" i="47"/>
  <c r="J82" i="47"/>
  <c r="J81" i="47"/>
  <c r="J80" i="47"/>
  <c r="J79" i="47"/>
  <c r="J78" i="47"/>
  <c r="J77" i="47"/>
  <c r="J76" i="47"/>
  <c r="J74" i="47"/>
  <c r="J73" i="47"/>
  <c r="J72" i="47"/>
  <c r="J71" i="47"/>
  <c r="J70" i="47"/>
  <c r="J69" i="47"/>
  <c r="J67" i="47"/>
  <c r="J66" i="47"/>
  <c r="J65" i="47"/>
  <c r="J64" i="47"/>
  <c r="J63" i="47"/>
  <c r="J62" i="47"/>
  <c r="J61" i="47"/>
  <c r="J60" i="47"/>
  <c r="J59" i="47"/>
  <c r="J58" i="47"/>
  <c r="J57" i="47"/>
  <c r="J56" i="47"/>
  <c r="J55" i="47"/>
  <c r="J54" i="47"/>
  <c r="J52" i="47"/>
  <c r="J51" i="47"/>
  <c r="J50" i="47"/>
  <c r="J49" i="47"/>
  <c r="J48" i="47"/>
  <c r="J47" i="47"/>
  <c r="J46" i="47"/>
  <c r="J44" i="47"/>
  <c r="J43" i="47"/>
  <c r="J42" i="47"/>
  <c r="J41" i="47"/>
  <c r="J40" i="47"/>
  <c r="J39" i="47"/>
  <c r="J38" i="47"/>
  <c r="J37" i="47"/>
  <c r="J35" i="47"/>
  <c r="J34" i="47"/>
  <c r="J33" i="47"/>
  <c r="J32" i="47"/>
  <c r="J31" i="47"/>
  <c r="J30" i="47"/>
  <c r="J29" i="47"/>
  <c r="J28" i="47"/>
  <c r="J27" i="47"/>
  <c r="J26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7" i="45"/>
  <c r="E7" i="45"/>
  <c r="J101" i="45"/>
  <c r="J100" i="45"/>
  <c r="J99" i="45"/>
  <c r="J98" i="45"/>
  <c r="J97" i="45"/>
  <c r="J96" i="45"/>
  <c r="J95" i="45"/>
  <c r="J94" i="45"/>
  <c r="J93" i="45"/>
  <c r="J92" i="45"/>
  <c r="J91" i="45"/>
  <c r="J90" i="45"/>
  <c r="J88" i="45"/>
  <c r="J87" i="45"/>
  <c r="J86" i="45"/>
  <c r="J85" i="45"/>
  <c r="J84" i="45"/>
  <c r="J83" i="45"/>
  <c r="J82" i="45"/>
  <c r="J81" i="45"/>
  <c r="J80" i="45"/>
  <c r="J79" i="45"/>
  <c r="J78" i="45"/>
  <c r="J77" i="45"/>
  <c r="J76" i="45"/>
  <c r="J74" i="45"/>
  <c r="J73" i="45"/>
  <c r="J72" i="45"/>
  <c r="J71" i="45"/>
  <c r="J70" i="45"/>
  <c r="J69" i="45"/>
  <c r="J67" i="45"/>
  <c r="J66" i="45"/>
  <c r="J65" i="45"/>
  <c r="J64" i="45"/>
  <c r="J63" i="45"/>
  <c r="J62" i="45"/>
  <c r="J61" i="45"/>
  <c r="J60" i="45"/>
  <c r="J59" i="45"/>
  <c r="J58" i="45"/>
  <c r="J57" i="45"/>
  <c r="J56" i="45"/>
  <c r="J55" i="45"/>
  <c r="J54" i="45"/>
  <c r="J52" i="45"/>
  <c r="J51" i="45"/>
  <c r="J50" i="45"/>
  <c r="J49" i="45"/>
  <c r="J48" i="45"/>
  <c r="J47" i="45"/>
  <c r="J46" i="45"/>
  <c r="J44" i="45"/>
  <c r="J43" i="45"/>
  <c r="J42" i="45"/>
  <c r="J41" i="45"/>
  <c r="J40" i="45"/>
  <c r="J39" i="45"/>
  <c r="J38" i="45"/>
  <c r="J37" i="45"/>
  <c r="J35" i="45"/>
  <c r="J34" i="45"/>
  <c r="J33" i="45"/>
  <c r="J32" i="45"/>
  <c r="J31" i="45"/>
  <c r="J30" i="45"/>
  <c r="J29" i="45"/>
  <c r="J28" i="45"/>
  <c r="J27" i="45"/>
  <c r="J26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E101" i="45"/>
  <c r="E100" i="45"/>
  <c r="E99" i="45"/>
  <c r="E98" i="45"/>
  <c r="E97" i="45"/>
  <c r="E96" i="45"/>
  <c r="E95" i="45"/>
  <c r="E94" i="45"/>
  <c r="E93" i="45"/>
  <c r="E92" i="45"/>
  <c r="E91" i="45"/>
  <c r="E90" i="45"/>
  <c r="E88" i="45"/>
  <c r="E87" i="45"/>
  <c r="E86" i="45"/>
  <c r="E85" i="45"/>
  <c r="E84" i="45"/>
  <c r="E83" i="45"/>
  <c r="E82" i="45"/>
  <c r="E81" i="45"/>
  <c r="E80" i="45"/>
  <c r="E79" i="45"/>
  <c r="E78" i="45"/>
  <c r="E77" i="45"/>
  <c r="E76" i="45"/>
  <c r="E74" i="45"/>
  <c r="E73" i="45"/>
  <c r="E72" i="45"/>
  <c r="E71" i="45"/>
  <c r="E70" i="45"/>
  <c r="E69" i="45"/>
  <c r="E67" i="45"/>
  <c r="E66" i="45"/>
  <c r="E65" i="45"/>
  <c r="E64" i="45"/>
  <c r="E63" i="45"/>
  <c r="E62" i="45"/>
  <c r="E61" i="45"/>
  <c r="E60" i="45"/>
  <c r="E59" i="45"/>
  <c r="E58" i="45"/>
  <c r="E57" i="45"/>
  <c r="E56" i="45"/>
  <c r="E55" i="45"/>
  <c r="E54" i="45"/>
  <c r="E52" i="45"/>
  <c r="E51" i="45"/>
  <c r="E50" i="45"/>
  <c r="E49" i="45"/>
  <c r="E48" i="45"/>
  <c r="E47" i="45"/>
  <c r="E46" i="45"/>
  <c r="E44" i="45"/>
  <c r="E43" i="45"/>
  <c r="E42" i="45"/>
  <c r="E41" i="45"/>
  <c r="E40" i="45"/>
  <c r="E39" i="45"/>
  <c r="E38" i="45"/>
  <c r="E37" i="45"/>
  <c r="E35" i="45"/>
  <c r="E34" i="45"/>
  <c r="E33" i="45"/>
  <c r="E32" i="45"/>
  <c r="E31" i="45"/>
  <c r="E30" i="45"/>
  <c r="E29" i="45"/>
  <c r="E28" i="45"/>
  <c r="E27" i="45"/>
  <c r="E26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E7" i="38"/>
  <c r="J7" i="38"/>
  <c r="J101" i="38"/>
  <c r="J100" i="38"/>
  <c r="J99" i="38"/>
  <c r="J98" i="38"/>
  <c r="J97" i="38"/>
  <c r="J96" i="38"/>
  <c r="J95" i="38"/>
  <c r="J94" i="38"/>
  <c r="J93" i="38"/>
  <c r="J92" i="38"/>
  <c r="J91" i="38"/>
  <c r="J90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J74" i="38"/>
  <c r="J73" i="38"/>
  <c r="J72" i="38"/>
  <c r="J71" i="38"/>
  <c r="J70" i="38"/>
  <c r="J69" i="38"/>
  <c r="J67" i="38"/>
  <c r="J66" i="38"/>
  <c r="J65" i="38"/>
  <c r="J64" i="38"/>
  <c r="J63" i="38"/>
  <c r="J62" i="38"/>
  <c r="J61" i="38"/>
  <c r="J60" i="38"/>
  <c r="J59" i="38"/>
  <c r="J58" i="38"/>
  <c r="J57" i="38"/>
  <c r="J56" i="38"/>
  <c r="J55" i="38"/>
  <c r="J54" i="38"/>
  <c r="J52" i="38"/>
  <c r="J51" i="38"/>
  <c r="J50" i="38"/>
  <c r="J49" i="38"/>
  <c r="J48" i="38"/>
  <c r="J47" i="38"/>
  <c r="J46" i="38"/>
  <c r="J44" i="38"/>
  <c r="J43" i="38"/>
  <c r="J42" i="38"/>
  <c r="J41" i="38"/>
  <c r="J40" i="38"/>
  <c r="J39" i="38"/>
  <c r="J38" i="38"/>
  <c r="J37" i="38"/>
  <c r="J35" i="38"/>
  <c r="J34" i="38"/>
  <c r="J33" i="38"/>
  <c r="J32" i="38"/>
  <c r="J31" i="38"/>
  <c r="J30" i="38"/>
  <c r="J29" i="38"/>
  <c r="J28" i="38"/>
  <c r="J27" i="38"/>
  <c r="J26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E101" i="38"/>
  <c r="E100" i="38"/>
  <c r="E99" i="38"/>
  <c r="E98" i="38"/>
  <c r="E97" i="38"/>
  <c r="E96" i="38"/>
  <c r="E95" i="38"/>
  <c r="E94" i="38"/>
  <c r="E93" i="38"/>
  <c r="E92" i="38"/>
  <c r="E91" i="38"/>
  <c r="E90" i="38"/>
  <c r="E88" i="38"/>
  <c r="E87" i="38"/>
  <c r="E86" i="38"/>
  <c r="E85" i="38"/>
  <c r="E84" i="38"/>
  <c r="E83" i="38"/>
  <c r="E82" i="38"/>
  <c r="E81" i="38"/>
  <c r="E80" i="38"/>
  <c r="E79" i="38"/>
  <c r="E78" i="38"/>
  <c r="E77" i="38"/>
  <c r="E76" i="38"/>
  <c r="E74" i="38"/>
  <c r="E73" i="38"/>
  <c r="E72" i="38"/>
  <c r="E71" i="38"/>
  <c r="E70" i="38"/>
  <c r="E69" i="38"/>
  <c r="E67" i="38"/>
  <c r="E66" i="38"/>
  <c r="E65" i="38"/>
  <c r="E64" i="38"/>
  <c r="E63" i="38"/>
  <c r="E62" i="38"/>
  <c r="E61" i="38"/>
  <c r="E60" i="38"/>
  <c r="E59" i="38"/>
  <c r="E58" i="38"/>
  <c r="E57" i="38"/>
  <c r="E56" i="38"/>
  <c r="E55" i="38"/>
  <c r="E54" i="38"/>
  <c r="E52" i="38"/>
  <c r="E51" i="38"/>
  <c r="E50" i="38"/>
  <c r="E49" i="38"/>
  <c r="E48" i="38"/>
  <c r="E47" i="38"/>
  <c r="E46" i="38"/>
  <c r="E44" i="38"/>
  <c r="E43" i="38"/>
  <c r="E42" i="38"/>
  <c r="E41" i="38"/>
  <c r="E40" i="38"/>
  <c r="E39" i="38"/>
  <c r="E38" i="38"/>
  <c r="E37" i="38"/>
  <c r="E35" i="38"/>
  <c r="E34" i="38"/>
  <c r="E33" i="38"/>
  <c r="E32" i="38"/>
  <c r="E31" i="38"/>
  <c r="E30" i="38"/>
  <c r="E29" i="38"/>
  <c r="E28" i="38"/>
  <c r="E27" i="38"/>
  <c r="E26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J7" i="37"/>
  <c r="E7" i="37"/>
  <c r="J7" i="36"/>
  <c r="E7" i="36"/>
  <c r="E8" i="36"/>
  <c r="E9" i="36"/>
  <c r="E10" i="36"/>
  <c r="J101" i="37"/>
  <c r="J100" i="37"/>
  <c r="J99" i="37"/>
  <c r="J98" i="37"/>
  <c r="J97" i="37"/>
  <c r="J96" i="37"/>
  <c r="J95" i="37"/>
  <c r="J94" i="37"/>
  <c r="J93" i="37"/>
  <c r="J92" i="37"/>
  <c r="J91" i="37"/>
  <c r="J90" i="37"/>
  <c r="J88" i="37"/>
  <c r="J87" i="37"/>
  <c r="J86" i="37"/>
  <c r="J85" i="37"/>
  <c r="J84" i="37"/>
  <c r="J83" i="37"/>
  <c r="J82" i="37"/>
  <c r="J81" i="37"/>
  <c r="J80" i="37"/>
  <c r="J79" i="37"/>
  <c r="J78" i="37"/>
  <c r="J77" i="37"/>
  <c r="J76" i="37"/>
  <c r="J74" i="37"/>
  <c r="J73" i="37"/>
  <c r="J72" i="37"/>
  <c r="J71" i="37"/>
  <c r="J70" i="37"/>
  <c r="J69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2" i="37"/>
  <c r="J51" i="37"/>
  <c r="J50" i="37"/>
  <c r="J49" i="37"/>
  <c r="J48" i="37"/>
  <c r="J47" i="37"/>
  <c r="J46" i="37"/>
  <c r="J44" i="37"/>
  <c r="J43" i="37"/>
  <c r="J42" i="37"/>
  <c r="J41" i="37"/>
  <c r="J40" i="37"/>
  <c r="J39" i="37"/>
  <c r="J38" i="37"/>
  <c r="J37" i="37"/>
  <c r="J35" i="37"/>
  <c r="J34" i="37"/>
  <c r="J33" i="37"/>
  <c r="J32" i="37"/>
  <c r="J31" i="37"/>
  <c r="J30" i="37"/>
  <c r="J29" i="37"/>
  <c r="J28" i="37"/>
  <c r="J27" i="37"/>
  <c r="J26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E101" i="37"/>
  <c r="E100" i="37"/>
  <c r="E99" i="37"/>
  <c r="E98" i="37"/>
  <c r="E97" i="37"/>
  <c r="E96" i="37"/>
  <c r="E95" i="37"/>
  <c r="E94" i="37"/>
  <c r="E93" i="37"/>
  <c r="E92" i="37"/>
  <c r="E91" i="37"/>
  <c r="E90" i="37"/>
  <c r="E88" i="37"/>
  <c r="E87" i="37"/>
  <c r="E86" i="37"/>
  <c r="E85" i="37"/>
  <c r="E84" i="37"/>
  <c r="E83" i="37"/>
  <c r="E82" i="37"/>
  <c r="E81" i="37"/>
  <c r="E80" i="37"/>
  <c r="E79" i="37"/>
  <c r="E78" i="37"/>
  <c r="E77" i="37"/>
  <c r="E76" i="37"/>
  <c r="E74" i="37"/>
  <c r="E73" i="37"/>
  <c r="E72" i="37"/>
  <c r="E71" i="37"/>
  <c r="E70" i="37"/>
  <c r="E69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2" i="37"/>
  <c r="E51" i="37"/>
  <c r="E50" i="37"/>
  <c r="E49" i="37"/>
  <c r="E48" i="37"/>
  <c r="E47" i="37"/>
  <c r="E46" i="37"/>
  <c r="E44" i="37"/>
  <c r="E43" i="37"/>
  <c r="E42" i="37"/>
  <c r="E41" i="37"/>
  <c r="E40" i="37"/>
  <c r="E39" i="37"/>
  <c r="E38" i="37"/>
  <c r="E37" i="37"/>
  <c r="E35" i="37"/>
  <c r="E34" i="37"/>
  <c r="E33" i="37"/>
  <c r="E32" i="37"/>
  <c r="E31" i="37"/>
  <c r="E30" i="37"/>
  <c r="E29" i="37"/>
  <c r="E28" i="37"/>
  <c r="E27" i="37"/>
  <c r="E26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J91" i="36"/>
  <c r="J92" i="36"/>
  <c r="J93" i="36"/>
  <c r="J94" i="36"/>
  <c r="J95" i="36"/>
  <c r="J96" i="36"/>
  <c r="J97" i="36"/>
  <c r="J98" i="36"/>
  <c r="J99" i="36"/>
  <c r="J100" i="36"/>
  <c r="J101" i="36"/>
  <c r="J90" i="36"/>
  <c r="J77" i="36"/>
  <c r="J78" i="36"/>
  <c r="J79" i="36"/>
  <c r="J80" i="36"/>
  <c r="J81" i="36"/>
  <c r="J82" i="36"/>
  <c r="J83" i="36"/>
  <c r="J84" i="36"/>
  <c r="J85" i="36"/>
  <c r="J86" i="36"/>
  <c r="J87" i="36"/>
  <c r="J88" i="36"/>
  <c r="J76" i="36"/>
  <c r="J70" i="36"/>
  <c r="J71" i="36"/>
  <c r="J72" i="36"/>
  <c r="J73" i="36"/>
  <c r="J74" i="36"/>
  <c r="J55" i="36"/>
  <c r="J56" i="36"/>
  <c r="J57" i="36"/>
  <c r="J58" i="36"/>
  <c r="J59" i="36"/>
  <c r="J60" i="36"/>
  <c r="J61" i="36"/>
  <c r="J62" i="36"/>
  <c r="J63" i="36"/>
  <c r="J64" i="36"/>
  <c r="J65" i="36"/>
  <c r="J66" i="36"/>
  <c r="J67" i="36"/>
  <c r="J47" i="36"/>
  <c r="J48" i="36"/>
  <c r="J49" i="36"/>
  <c r="J50" i="36"/>
  <c r="J51" i="36"/>
  <c r="J52" i="36"/>
  <c r="J46" i="36"/>
  <c r="J38" i="36"/>
  <c r="J39" i="36"/>
  <c r="J40" i="36"/>
  <c r="J41" i="36"/>
  <c r="J42" i="36"/>
  <c r="J43" i="36"/>
  <c r="J44" i="36"/>
  <c r="J37" i="36"/>
  <c r="J27" i="36"/>
  <c r="J28" i="36"/>
  <c r="J29" i="36"/>
  <c r="J30" i="36"/>
  <c r="J31" i="36"/>
  <c r="J32" i="36"/>
  <c r="J33" i="36"/>
  <c r="J34" i="36"/>
  <c r="J35" i="36"/>
  <c r="J26" i="36"/>
  <c r="J8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A54" i="43"/>
  <c r="E54" i="36"/>
  <c r="A47" i="43"/>
  <c r="A48" i="43"/>
  <c r="A49" i="43"/>
  <c r="A50" i="43"/>
  <c r="A51" i="43"/>
  <c r="A52" i="43"/>
  <c r="E47" i="36"/>
  <c r="E48" i="36"/>
  <c r="E49" i="36"/>
  <c r="E50" i="36"/>
  <c r="E51" i="36"/>
  <c r="E52" i="36"/>
  <c r="A46" i="43"/>
  <c r="E46" i="36"/>
  <c r="A38" i="43"/>
  <c r="A39" i="43"/>
  <c r="A40" i="43"/>
  <c r="A41" i="43"/>
  <c r="A42" i="43"/>
  <c r="A43" i="43"/>
  <c r="A44" i="43"/>
  <c r="E38" i="36"/>
  <c r="E39" i="36"/>
  <c r="E40" i="36"/>
  <c r="E41" i="36"/>
  <c r="E42" i="36"/>
  <c r="E43" i="36"/>
  <c r="E44" i="36"/>
  <c r="A37" i="43"/>
  <c r="E37" i="36"/>
  <c r="A27" i="43"/>
  <c r="A28" i="43"/>
  <c r="A29" i="43"/>
  <c r="A30" i="43"/>
  <c r="A31" i="43"/>
  <c r="A32" i="43"/>
  <c r="A33" i="43"/>
  <c r="A34" i="43"/>
  <c r="A35" i="43"/>
  <c r="E27" i="36"/>
  <c r="E28" i="36"/>
  <c r="E29" i="36"/>
  <c r="E30" i="36"/>
  <c r="E31" i="36"/>
  <c r="E32" i="36"/>
  <c r="E33" i="36"/>
  <c r="E34" i="36"/>
  <c r="E35" i="36"/>
  <c r="A26" i="43"/>
  <c r="E26" i="36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A7" i="43"/>
  <c r="A101" i="43"/>
  <c r="A100" i="43"/>
  <c r="A99" i="43"/>
  <c r="A98" i="43"/>
  <c r="A97" i="43"/>
  <c r="A96" i="43"/>
  <c r="A95" i="43"/>
  <c r="A94" i="43"/>
  <c r="A93" i="43"/>
  <c r="A92" i="43"/>
  <c r="A91" i="43"/>
  <c r="A90" i="43"/>
  <c r="A88" i="43"/>
  <c r="A87" i="43"/>
  <c r="A86" i="43"/>
  <c r="A85" i="43"/>
  <c r="A84" i="43"/>
  <c r="A83" i="43"/>
  <c r="A82" i="43"/>
  <c r="A81" i="43"/>
  <c r="A80" i="43"/>
  <c r="A79" i="43"/>
  <c r="A78" i="43"/>
  <c r="A77" i="43"/>
  <c r="A76" i="43"/>
  <c r="A74" i="43"/>
  <c r="A73" i="43"/>
  <c r="A72" i="43"/>
  <c r="A71" i="43"/>
  <c r="A70" i="43"/>
  <c r="A69" i="43"/>
  <c r="E101" i="36"/>
  <c r="E100" i="36"/>
  <c r="E99" i="36"/>
  <c r="E98" i="36"/>
  <c r="E97" i="36"/>
  <c r="E96" i="36"/>
  <c r="E95" i="36"/>
  <c r="E94" i="36"/>
  <c r="E93" i="36"/>
  <c r="E92" i="36"/>
  <c r="E91" i="36"/>
  <c r="E90" i="36"/>
  <c r="E88" i="36"/>
  <c r="E87" i="36"/>
  <c r="E86" i="36"/>
  <c r="E85" i="36"/>
  <c r="E84" i="36"/>
  <c r="E83" i="36"/>
  <c r="E82" i="36"/>
  <c r="E81" i="36"/>
  <c r="E80" i="36"/>
  <c r="E79" i="36"/>
  <c r="E78" i="36"/>
  <c r="E77" i="36"/>
  <c r="E76" i="36"/>
  <c r="E74" i="36"/>
  <c r="E73" i="36"/>
  <c r="E72" i="36"/>
  <c r="E71" i="36"/>
  <c r="E70" i="36"/>
  <c r="E69" i="36"/>
  <c r="K53" i="37" l="1"/>
  <c r="K6" i="41"/>
  <c r="K6" i="39"/>
  <c r="K6" i="47"/>
  <c r="K6" i="40"/>
  <c r="J69" i="36"/>
  <c r="I68" i="36"/>
  <c r="J54" i="37"/>
  <c r="I53" i="37"/>
  <c r="J53" i="37" s="1"/>
  <c r="K53" i="36"/>
  <c r="J54" i="36"/>
  <c r="I53" i="36"/>
  <c r="E7" i="39"/>
  <c r="G7" i="39"/>
  <c r="E7" i="40"/>
  <c r="G7" i="40"/>
  <c r="E7" i="41"/>
  <c r="G7" i="41"/>
  <c r="D68" i="37"/>
  <c r="E68" i="37" s="1"/>
  <c r="L69" i="39"/>
  <c r="L60" i="39"/>
  <c r="L29" i="40"/>
  <c r="E23" i="40"/>
  <c r="L20" i="40"/>
  <c r="N16" i="40"/>
  <c r="E15" i="40"/>
  <c r="L14" i="40"/>
  <c r="L9" i="40"/>
  <c r="N8" i="40"/>
  <c r="G86" i="43"/>
  <c r="G85" i="43"/>
  <c r="G63" i="43"/>
  <c r="G57" i="43"/>
  <c r="D45" i="43"/>
  <c r="A45" i="43" s="1"/>
  <c r="G43" i="43"/>
  <c r="G39" i="43"/>
  <c r="G15" i="43"/>
  <c r="L87" i="36"/>
  <c r="N81" i="36"/>
  <c r="L81" i="36"/>
  <c r="N71" i="36"/>
  <c r="N64" i="36"/>
  <c r="L62" i="36"/>
  <c r="G39" i="36"/>
  <c r="L38" i="36"/>
  <c r="N34" i="36"/>
  <c r="N33" i="36"/>
  <c r="N28" i="36"/>
  <c r="N27" i="36"/>
  <c r="L21" i="36"/>
  <c r="N17" i="36"/>
  <c r="N15" i="36"/>
  <c r="L8" i="36"/>
  <c r="L101" i="37"/>
  <c r="N101" i="37"/>
  <c r="L100" i="37"/>
  <c r="N100" i="37"/>
  <c r="L99" i="37"/>
  <c r="N97" i="37"/>
  <c r="L96" i="37"/>
  <c r="N96" i="37"/>
  <c r="N93" i="37"/>
  <c r="L92" i="37"/>
  <c r="N92" i="37"/>
  <c r="N91" i="37"/>
  <c r="K89" i="37"/>
  <c r="L90" i="37"/>
  <c r="N90" i="37"/>
  <c r="D89" i="37"/>
  <c r="E89" i="37" s="1"/>
  <c r="I89" i="37"/>
  <c r="J89" i="37" s="1"/>
  <c r="F89" i="37"/>
  <c r="L88" i="37"/>
  <c r="N88" i="37"/>
  <c r="L87" i="37"/>
  <c r="N87" i="37"/>
  <c r="L86" i="37"/>
  <c r="N86" i="37"/>
  <c r="L85" i="37"/>
  <c r="N85" i="37"/>
  <c r="L84" i="37"/>
  <c r="N84" i="37"/>
  <c r="L83" i="37"/>
  <c r="N83" i="37"/>
  <c r="L82" i="37"/>
  <c r="N82" i="37"/>
  <c r="L81" i="37"/>
  <c r="N81" i="37"/>
  <c r="L80" i="37"/>
  <c r="N80" i="37"/>
  <c r="L79" i="37"/>
  <c r="N79" i="37"/>
  <c r="L78" i="37"/>
  <c r="N78" i="37"/>
  <c r="L77" i="37"/>
  <c r="N77" i="37"/>
  <c r="K75" i="37"/>
  <c r="N76" i="37"/>
  <c r="F75" i="37"/>
  <c r="L74" i="37"/>
  <c r="N74" i="37"/>
  <c r="L73" i="37"/>
  <c r="N73" i="37"/>
  <c r="M73" i="37"/>
  <c r="N72" i="37"/>
  <c r="L71" i="37"/>
  <c r="N71" i="37"/>
  <c r="N70" i="37"/>
  <c r="L70" i="37"/>
  <c r="M70" i="37"/>
  <c r="L69" i="37"/>
  <c r="N69" i="37"/>
  <c r="L67" i="37"/>
  <c r="N67" i="37"/>
  <c r="M66" i="37"/>
  <c r="N66" i="37"/>
  <c r="L65" i="37"/>
  <c r="N65" i="37"/>
  <c r="M65" i="37"/>
  <c r="L64" i="37"/>
  <c r="N64" i="37"/>
  <c r="L63" i="37"/>
  <c r="N63" i="37"/>
  <c r="L62" i="37"/>
  <c r="N62" i="37"/>
  <c r="N61" i="37"/>
  <c r="L61" i="37"/>
  <c r="L60" i="37"/>
  <c r="N60" i="37"/>
  <c r="L59" i="37"/>
  <c r="N59" i="37"/>
  <c r="L58" i="37"/>
  <c r="N58" i="37"/>
  <c r="N57" i="37"/>
  <c r="L57" i="37"/>
  <c r="L56" i="37"/>
  <c r="N56" i="37"/>
  <c r="L55" i="37"/>
  <c r="N55" i="37"/>
  <c r="L52" i="37"/>
  <c r="N52" i="37"/>
  <c r="L51" i="37"/>
  <c r="N51" i="37"/>
  <c r="M51" i="37"/>
  <c r="L50" i="37"/>
  <c r="L49" i="37"/>
  <c r="N49" i="37"/>
  <c r="L48" i="37"/>
  <c r="N48" i="37"/>
  <c r="M48" i="37"/>
  <c r="L47" i="37"/>
  <c r="N47" i="37"/>
  <c r="K45" i="37"/>
  <c r="G46" i="37"/>
  <c r="M44" i="37"/>
  <c r="N44" i="37"/>
  <c r="G43" i="37"/>
  <c r="L42" i="37"/>
  <c r="N42" i="37"/>
  <c r="M41" i="37"/>
  <c r="N41" i="37"/>
  <c r="M40" i="37"/>
  <c r="G40" i="37"/>
  <c r="L39" i="37"/>
  <c r="N39" i="37"/>
  <c r="M38" i="37"/>
  <c r="N38" i="37"/>
  <c r="I36" i="37"/>
  <c r="J36" i="37" s="1"/>
  <c r="N37" i="37"/>
  <c r="K36" i="37"/>
  <c r="N35" i="37"/>
  <c r="M34" i="37"/>
  <c r="N34" i="37"/>
  <c r="N33" i="37"/>
  <c r="M32" i="37"/>
  <c r="N32" i="37"/>
  <c r="N31" i="37"/>
  <c r="M30" i="37"/>
  <c r="N30" i="37"/>
  <c r="L29" i="37"/>
  <c r="N29" i="37"/>
  <c r="L28" i="37"/>
  <c r="N28" i="37"/>
  <c r="L27" i="37"/>
  <c r="K25" i="37"/>
  <c r="L22" i="37"/>
  <c r="N22" i="37"/>
  <c r="N21" i="37"/>
  <c r="L20" i="37"/>
  <c r="L18" i="37"/>
  <c r="N18" i="37"/>
  <c r="N17" i="37"/>
  <c r="L16" i="37"/>
  <c r="L14" i="37"/>
  <c r="N14" i="37"/>
  <c r="N13" i="37"/>
  <c r="L12" i="37"/>
  <c r="N12" i="37"/>
  <c r="N11" i="37"/>
  <c r="L10" i="37"/>
  <c r="N10" i="37"/>
  <c r="L9" i="37"/>
  <c r="N9" i="37"/>
  <c r="L8" i="37"/>
  <c r="N8" i="37"/>
  <c r="K6" i="37"/>
  <c r="L7" i="37"/>
  <c r="N7" i="37"/>
  <c r="D6" i="37"/>
  <c r="E6" i="37" s="1"/>
  <c r="F6" i="37"/>
  <c r="L101" i="38"/>
  <c r="N101" i="38"/>
  <c r="L100" i="38"/>
  <c r="N100" i="38"/>
  <c r="L99" i="38"/>
  <c r="N99" i="38"/>
  <c r="L98" i="38"/>
  <c r="N98" i="38"/>
  <c r="L97" i="38"/>
  <c r="N97" i="38"/>
  <c r="L96" i="38"/>
  <c r="N96" i="38"/>
  <c r="L95" i="38"/>
  <c r="N95" i="38"/>
  <c r="L94" i="38"/>
  <c r="N94" i="38"/>
  <c r="L93" i="38"/>
  <c r="N93" i="38"/>
  <c r="L92" i="38"/>
  <c r="N92" i="38"/>
  <c r="L91" i="38"/>
  <c r="N91" i="38"/>
  <c r="K89" i="38"/>
  <c r="L90" i="38"/>
  <c r="N90" i="38"/>
  <c r="D89" i="38"/>
  <c r="E89" i="38" s="1"/>
  <c r="F89" i="38"/>
  <c r="L88" i="38"/>
  <c r="N88" i="38"/>
  <c r="L87" i="38"/>
  <c r="N87" i="38"/>
  <c r="L86" i="38"/>
  <c r="N86" i="38"/>
  <c r="L85" i="38"/>
  <c r="N85" i="38"/>
  <c r="N84" i="38"/>
  <c r="L84" i="38"/>
  <c r="M84" i="38"/>
  <c r="L83" i="38"/>
  <c r="N83" i="38"/>
  <c r="L82" i="38"/>
  <c r="N82" i="38"/>
  <c r="L81" i="38"/>
  <c r="N81" i="38"/>
  <c r="N80" i="38"/>
  <c r="L80" i="38"/>
  <c r="M80" i="38"/>
  <c r="L79" i="38"/>
  <c r="N79" i="38"/>
  <c r="L78" i="38"/>
  <c r="L77" i="38"/>
  <c r="K75" i="38"/>
  <c r="L76" i="38"/>
  <c r="N74" i="38"/>
  <c r="M73" i="38"/>
  <c r="N73" i="38"/>
  <c r="N72" i="38"/>
  <c r="M71" i="38"/>
  <c r="N71" i="38"/>
  <c r="L70" i="38"/>
  <c r="N70" i="38"/>
  <c r="M69" i="38"/>
  <c r="L67" i="38"/>
  <c r="M67" i="38"/>
  <c r="N67" i="38"/>
  <c r="N66" i="38"/>
  <c r="M65" i="38"/>
  <c r="N65" i="38"/>
  <c r="G65" i="38"/>
  <c r="N64" i="38"/>
  <c r="M63" i="38"/>
  <c r="N63" i="38"/>
  <c r="G63" i="38"/>
  <c r="L62" i="38"/>
  <c r="N62" i="38"/>
  <c r="M61" i="38"/>
  <c r="N61" i="38"/>
  <c r="N60" i="38"/>
  <c r="G60" i="38"/>
  <c r="L59" i="38"/>
  <c r="N59" i="38"/>
  <c r="N58" i="38"/>
  <c r="L57" i="38"/>
  <c r="N57" i="38"/>
  <c r="G57" i="38"/>
  <c r="N56" i="38"/>
  <c r="L55" i="38"/>
  <c r="N55" i="38"/>
  <c r="M55" i="38"/>
  <c r="N54" i="38"/>
  <c r="I53" i="38"/>
  <c r="J53" i="38" s="1"/>
  <c r="F53" i="38"/>
  <c r="L52" i="38"/>
  <c r="N52" i="38"/>
  <c r="M52" i="38"/>
  <c r="L51" i="38"/>
  <c r="N51" i="38"/>
  <c r="N50" i="38"/>
  <c r="M50" i="38"/>
  <c r="G50" i="38"/>
  <c r="L49" i="38"/>
  <c r="N49" i="38"/>
  <c r="M49" i="38"/>
  <c r="N48" i="38"/>
  <c r="G47" i="38"/>
  <c r="L40" i="38"/>
  <c r="N40" i="38"/>
  <c r="G39" i="38"/>
  <c r="L35" i="38"/>
  <c r="N35" i="38"/>
  <c r="L34" i="38"/>
  <c r="N34" i="38"/>
  <c r="L31" i="38"/>
  <c r="N31" i="38"/>
  <c r="L30" i="38"/>
  <c r="N29" i="38"/>
  <c r="L28" i="38"/>
  <c r="N28" i="38"/>
  <c r="N27" i="38"/>
  <c r="L26" i="38"/>
  <c r="N26" i="38"/>
  <c r="D25" i="38"/>
  <c r="E25" i="38" s="1"/>
  <c r="F25" i="38"/>
  <c r="L24" i="38"/>
  <c r="N24" i="38"/>
  <c r="L23" i="38"/>
  <c r="N23" i="38"/>
  <c r="L22" i="38"/>
  <c r="N22" i="38"/>
  <c r="L21" i="38"/>
  <c r="N21" i="38"/>
  <c r="L20" i="38"/>
  <c r="N20" i="38"/>
  <c r="L19" i="38"/>
  <c r="N19" i="38"/>
  <c r="L18" i="38"/>
  <c r="N18" i="38"/>
  <c r="L17" i="38"/>
  <c r="N17" i="38"/>
  <c r="L16" i="38"/>
  <c r="N16" i="38"/>
  <c r="L15" i="38"/>
  <c r="N15" i="38"/>
  <c r="L14" i="38"/>
  <c r="N14" i="38"/>
  <c r="L13" i="38"/>
  <c r="N13" i="38"/>
  <c r="L12" i="38"/>
  <c r="N12" i="38"/>
  <c r="L11" i="38"/>
  <c r="N11" i="38"/>
  <c r="L10" i="38"/>
  <c r="N10" i="38"/>
  <c r="L9" i="38"/>
  <c r="N9" i="38"/>
  <c r="L8" i="38"/>
  <c r="N8" i="38"/>
  <c r="K6" i="38"/>
  <c r="L7" i="38"/>
  <c r="N7" i="38"/>
  <c r="F6" i="38"/>
  <c r="L101" i="45"/>
  <c r="N101" i="45"/>
  <c r="N100" i="45"/>
  <c r="M100" i="45"/>
  <c r="L99" i="45"/>
  <c r="N99" i="45"/>
  <c r="M99" i="45"/>
  <c r="M98" i="45"/>
  <c r="N98" i="45"/>
  <c r="G98" i="45"/>
  <c r="L97" i="45"/>
  <c r="N97" i="45"/>
  <c r="M97" i="45"/>
  <c r="M96" i="45"/>
  <c r="N96" i="45"/>
  <c r="L95" i="45"/>
  <c r="N95" i="45"/>
  <c r="M95" i="45"/>
  <c r="M94" i="45"/>
  <c r="N94" i="45"/>
  <c r="G94" i="45"/>
  <c r="L93" i="45"/>
  <c r="N93" i="45"/>
  <c r="M93" i="45"/>
  <c r="M92" i="45"/>
  <c r="N92" i="45"/>
  <c r="L91" i="45"/>
  <c r="N91" i="45"/>
  <c r="M91" i="45"/>
  <c r="M90" i="45"/>
  <c r="G90" i="45"/>
  <c r="M88" i="45"/>
  <c r="N88" i="45"/>
  <c r="G88" i="45"/>
  <c r="L87" i="45"/>
  <c r="N87" i="45"/>
  <c r="M87" i="45"/>
  <c r="M86" i="45"/>
  <c r="N86" i="45"/>
  <c r="L85" i="45"/>
  <c r="N85" i="45"/>
  <c r="N84" i="45"/>
  <c r="L83" i="45"/>
  <c r="N83" i="45"/>
  <c r="L81" i="45"/>
  <c r="N81" i="45"/>
  <c r="M81" i="45"/>
  <c r="L80" i="45"/>
  <c r="L79" i="45"/>
  <c r="N79" i="45"/>
  <c r="M79" i="45"/>
  <c r="L78" i="45"/>
  <c r="N78" i="45"/>
  <c r="L77" i="45"/>
  <c r="N77" i="45"/>
  <c r="M77" i="45"/>
  <c r="L76" i="45"/>
  <c r="L74" i="45"/>
  <c r="L73" i="45"/>
  <c r="N73" i="45"/>
  <c r="M73" i="45"/>
  <c r="L72" i="45"/>
  <c r="L71" i="45"/>
  <c r="N71" i="45"/>
  <c r="M71" i="45"/>
  <c r="N69" i="45"/>
  <c r="M69" i="45"/>
  <c r="L67" i="45"/>
  <c r="N67" i="45"/>
  <c r="M67" i="45"/>
  <c r="L66" i="45"/>
  <c r="N66" i="45"/>
  <c r="L65" i="45"/>
  <c r="N65" i="45"/>
  <c r="L64" i="45"/>
  <c r="N64" i="45"/>
  <c r="L63" i="45"/>
  <c r="N63" i="45"/>
  <c r="L60" i="45"/>
  <c r="N60" i="45"/>
  <c r="L59" i="45"/>
  <c r="N59" i="45"/>
  <c r="L56" i="45"/>
  <c r="N56" i="45"/>
  <c r="L55" i="45"/>
  <c r="N55" i="45"/>
  <c r="K53" i="45"/>
  <c r="F53" i="45"/>
  <c r="L52" i="45"/>
  <c r="N52" i="45"/>
  <c r="L51" i="45"/>
  <c r="N51" i="45"/>
  <c r="L48" i="45"/>
  <c r="N48" i="45"/>
  <c r="L47" i="45"/>
  <c r="N47" i="45"/>
  <c r="K45" i="45"/>
  <c r="F45" i="45"/>
  <c r="L44" i="45"/>
  <c r="N44" i="45"/>
  <c r="L43" i="45"/>
  <c r="N43" i="45"/>
  <c r="L40" i="45"/>
  <c r="N40" i="45"/>
  <c r="L39" i="45"/>
  <c r="N39" i="45"/>
  <c r="L35" i="45"/>
  <c r="N35" i="45"/>
  <c r="L34" i="45"/>
  <c r="N34" i="45"/>
  <c r="L31" i="45"/>
  <c r="N31" i="45"/>
  <c r="L30" i="45"/>
  <c r="N30" i="45"/>
  <c r="L27" i="45"/>
  <c r="N27" i="45"/>
  <c r="N26" i="45"/>
  <c r="F25" i="45"/>
  <c r="N25" i="45" s="1"/>
  <c r="L23" i="45"/>
  <c r="N23" i="45"/>
  <c r="L22" i="45"/>
  <c r="N22" i="45"/>
  <c r="L19" i="45"/>
  <c r="N19" i="45"/>
  <c r="N18" i="45"/>
  <c r="L17" i="45"/>
  <c r="N17" i="45"/>
  <c r="N16" i="45"/>
  <c r="L16" i="45"/>
  <c r="L15" i="45"/>
  <c r="N15" i="45"/>
  <c r="L14" i="45"/>
  <c r="N14" i="45"/>
  <c r="L13" i="45"/>
  <c r="N13" i="45"/>
  <c r="L12" i="45"/>
  <c r="N12" i="45"/>
  <c r="L11" i="45"/>
  <c r="N11" i="45"/>
  <c r="L10" i="45"/>
  <c r="N10" i="45"/>
  <c r="L9" i="45"/>
  <c r="N9" i="45"/>
  <c r="L8" i="45"/>
  <c r="N8" i="45"/>
  <c r="K6" i="45"/>
  <c r="L7" i="45"/>
  <c r="N7" i="45"/>
  <c r="D6" i="45"/>
  <c r="E6" i="45" s="1"/>
  <c r="F6" i="45"/>
  <c r="E101" i="42"/>
  <c r="E100" i="42"/>
  <c r="E99" i="42"/>
  <c r="E98" i="42"/>
  <c r="E97" i="42"/>
  <c r="E96" i="42"/>
  <c r="G95" i="42"/>
  <c r="G94" i="42"/>
  <c r="G93" i="42"/>
  <c r="G92" i="42"/>
  <c r="G91" i="42"/>
  <c r="G90" i="42"/>
  <c r="F89" i="42"/>
  <c r="D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F75" i="42"/>
  <c r="G74" i="42"/>
  <c r="G73" i="42"/>
  <c r="G72" i="42"/>
  <c r="G71" i="42"/>
  <c r="G70" i="42"/>
  <c r="G69" i="42"/>
  <c r="F68" i="42"/>
  <c r="D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F53" i="42"/>
  <c r="G52" i="42"/>
  <c r="G51" i="42"/>
  <c r="G50" i="42"/>
  <c r="G49" i="42"/>
  <c r="G48" i="42"/>
  <c r="E48" i="42"/>
  <c r="E47" i="42"/>
  <c r="E46" i="42"/>
  <c r="F45" i="42"/>
  <c r="E44" i="42"/>
  <c r="E43" i="42"/>
  <c r="E42" i="42"/>
  <c r="E41" i="42"/>
  <c r="E40" i="42"/>
  <c r="E39" i="42"/>
  <c r="E38" i="42"/>
  <c r="F36" i="42"/>
  <c r="E37" i="42"/>
  <c r="D36" i="42"/>
  <c r="E36" i="42" s="1"/>
  <c r="E34" i="42"/>
  <c r="E30" i="42"/>
  <c r="F25" i="42"/>
  <c r="E26" i="42"/>
  <c r="G24" i="42"/>
  <c r="E23" i="42"/>
  <c r="E22" i="42"/>
  <c r="E21" i="42"/>
  <c r="G20" i="42"/>
  <c r="E19" i="42"/>
  <c r="E18" i="42"/>
  <c r="E17" i="42"/>
  <c r="G16" i="42"/>
  <c r="E15" i="42"/>
  <c r="E14" i="42"/>
  <c r="E13" i="42"/>
  <c r="G12" i="42"/>
  <c r="E11" i="42"/>
  <c r="D6" i="42"/>
  <c r="E9" i="42"/>
  <c r="G8" i="42"/>
  <c r="F6" i="42"/>
  <c r="E7" i="42"/>
  <c r="M101" i="47"/>
  <c r="L100" i="47"/>
  <c r="N100" i="47"/>
  <c r="L99" i="47"/>
  <c r="N99" i="47"/>
  <c r="L98" i="47"/>
  <c r="N98" i="47"/>
  <c r="E98" i="47"/>
  <c r="M97" i="47"/>
  <c r="L96" i="47"/>
  <c r="N96" i="47"/>
  <c r="L95" i="47"/>
  <c r="L94" i="47"/>
  <c r="N94" i="47"/>
  <c r="E94" i="47"/>
  <c r="M93" i="47"/>
  <c r="L92" i="47"/>
  <c r="N92" i="47"/>
  <c r="L91" i="47"/>
  <c r="N91" i="47"/>
  <c r="K89" i="47"/>
  <c r="L90" i="47"/>
  <c r="E90" i="47"/>
  <c r="L88" i="47"/>
  <c r="N88" i="47"/>
  <c r="L87" i="47"/>
  <c r="N87" i="47"/>
  <c r="L86" i="47"/>
  <c r="N86" i="47"/>
  <c r="E86" i="47"/>
  <c r="N85" i="47"/>
  <c r="L85" i="47"/>
  <c r="M85" i="47"/>
  <c r="L84" i="47"/>
  <c r="N84" i="47"/>
  <c r="L82" i="47"/>
  <c r="N82" i="47"/>
  <c r="E82" i="47"/>
  <c r="N81" i="47"/>
  <c r="L81" i="47"/>
  <c r="M81" i="47"/>
  <c r="L80" i="47"/>
  <c r="N80" i="47"/>
  <c r="L78" i="47"/>
  <c r="N78" i="47"/>
  <c r="E78" i="47"/>
  <c r="N77" i="47"/>
  <c r="L77" i="47"/>
  <c r="E77" i="47"/>
  <c r="N76" i="47"/>
  <c r="G76" i="47"/>
  <c r="L74" i="47"/>
  <c r="N74" i="47"/>
  <c r="E74" i="47"/>
  <c r="N73" i="47"/>
  <c r="L73" i="47"/>
  <c r="E73" i="47"/>
  <c r="L72" i="47"/>
  <c r="N72" i="47"/>
  <c r="L71" i="47"/>
  <c r="N71" i="47"/>
  <c r="L70" i="47"/>
  <c r="N69" i="47"/>
  <c r="L69" i="47"/>
  <c r="N67" i="47"/>
  <c r="M67" i="47"/>
  <c r="M66" i="47"/>
  <c r="N66" i="47"/>
  <c r="E66" i="47"/>
  <c r="L65" i="47"/>
  <c r="N65" i="47"/>
  <c r="E65" i="47"/>
  <c r="M64" i="47"/>
  <c r="N64" i="47"/>
  <c r="E64" i="47"/>
  <c r="L63" i="47"/>
  <c r="N63" i="47"/>
  <c r="E63" i="47"/>
  <c r="M62" i="47"/>
  <c r="N62" i="47"/>
  <c r="E62" i="47"/>
  <c r="L61" i="47"/>
  <c r="N61" i="47"/>
  <c r="E61" i="47"/>
  <c r="M60" i="47"/>
  <c r="N60" i="47"/>
  <c r="E60" i="47"/>
  <c r="L59" i="47"/>
  <c r="N59" i="47"/>
  <c r="E59" i="47"/>
  <c r="M58" i="47"/>
  <c r="N58" i="47"/>
  <c r="E58" i="47"/>
  <c r="L57" i="47"/>
  <c r="N57" i="47"/>
  <c r="E57" i="47"/>
  <c r="M56" i="47"/>
  <c r="N56" i="47"/>
  <c r="E56" i="47"/>
  <c r="L55" i="47"/>
  <c r="N55" i="47"/>
  <c r="E54" i="47"/>
  <c r="G54" i="47"/>
  <c r="N52" i="47"/>
  <c r="E52" i="47"/>
  <c r="L51" i="47"/>
  <c r="N51" i="47"/>
  <c r="N50" i="47"/>
  <c r="E50" i="47"/>
  <c r="G50" i="47"/>
  <c r="N48" i="47"/>
  <c r="E48" i="47"/>
  <c r="G48" i="47"/>
  <c r="L47" i="47"/>
  <c r="N47" i="47"/>
  <c r="E46" i="47"/>
  <c r="N44" i="47"/>
  <c r="E44" i="47"/>
  <c r="G44" i="47"/>
  <c r="L43" i="47"/>
  <c r="N43" i="47"/>
  <c r="N42" i="47"/>
  <c r="E42" i="47"/>
  <c r="N40" i="47"/>
  <c r="E40" i="47"/>
  <c r="L39" i="47"/>
  <c r="N39" i="47"/>
  <c r="E38" i="47"/>
  <c r="G38" i="47"/>
  <c r="N34" i="47"/>
  <c r="E34" i="47"/>
  <c r="L33" i="47"/>
  <c r="N33" i="47"/>
  <c r="N32" i="47"/>
  <c r="E32" i="47"/>
  <c r="G32" i="47"/>
  <c r="N31" i="47"/>
  <c r="M30" i="47"/>
  <c r="N30" i="47"/>
  <c r="E30" i="47"/>
  <c r="G30" i="47"/>
  <c r="N29" i="47"/>
  <c r="M28" i="47"/>
  <c r="N28" i="47"/>
  <c r="E28" i="47"/>
  <c r="L27" i="47"/>
  <c r="N27" i="47"/>
  <c r="M26" i="47"/>
  <c r="E26" i="47"/>
  <c r="L24" i="47"/>
  <c r="M24" i="47"/>
  <c r="N24" i="47"/>
  <c r="E24" i="47"/>
  <c r="N23" i="47"/>
  <c r="M22" i="47"/>
  <c r="N22" i="47"/>
  <c r="E22" i="47"/>
  <c r="G22" i="47"/>
  <c r="N21" i="47"/>
  <c r="L20" i="47"/>
  <c r="N20" i="47"/>
  <c r="N19" i="47"/>
  <c r="L18" i="47"/>
  <c r="N18" i="47"/>
  <c r="N17" i="47"/>
  <c r="L16" i="47"/>
  <c r="N16" i="47"/>
  <c r="N15" i="47"/>
  <c r="L14" i="47"/>
  <c r="N14" i="47"/>
  <c r="N13" i="47"/>
  <c r="L12" i="47"/>
  <c r="N12" i="47"/>
  <c r="N11" i="47"/>
  <c r="L10" i="47"/>
  <c r="N10" i="47"/>
  <c r="N9" i="47"/>
  <c r="L8" i="47"/>
  <c r="N8" i="47"/>
  <c r="L101" i="41"/>
  <c r="L100" i="41"/>
  <c r="N100" i="41"/>
  <c r="L99" i="41"/>
  <c r="E99" i="41"/>
  <c r="N98" i="41"/>
  <c r="L98" i="41"/>
  <c r="L97" i="41"/>
  <c r="N97" i="41"/>
  <c r="L96" i="41"/>
  <c r="N96" i="41"/>
  <c r="L95" i="41"/>
  <c r="N95" i="41"/>
  <c r="L94" i="41"/>
  <c r="N94" i="41"/>
  <c r="L93" i="41"/>
  <c r="N93" i="41"/>
  <c r="L92" i="41"/>
  <c r="N92" i="41"/>
  <c r="L91" i="41"/>
  <c r="N91" i="41"/>
  <c r="I89" i="41"/>
  <c r="J89" i="41" s="1"/>
  <c r="N90" i="41"/>
  <c r="D89" i="41"/>
  <c r="F89" i="41"/>
  <c r="L88" i="41"/>
  <c r="N88" i="41"/>
  <c r="E88" i="41"/>
  <c r="L87" i="41"/>
  <c r="N87" i="41"/>
  <c r="E87" i="41"/>
  <c r="N86" i="41"/>
  <c r="L86" i="41"/>
  <c r="M86" i="41"/>
  <c r="N85" i="41"/>
  <c r="L85" i="41"/>
  <c r="E85" i="41"/>
  <c r="G85" i="41"/>
  <c r="L84" i="41"/>
  <c r="N84" i="41"/>
  <c r="M84" i="41"/>
  <c r="L83" i="41"/>
  <c r="N83" i="41"/>
  <c r="E83" i="41"/>
  <c r="N82" i="41"/>
  <c r="E82" i="41"/>
  <c r="L81" i="41"/>
  <c r="N81" i="41"/>
  <c r="L80" i="41"/>
  <c r="N80" i="41"/>
  <c r="L79" i="41"/>
  <c r="N79" i="41"/>
  <c r="E79" i="41"/>
  <c r="N78" i="41"/>
  <c r="L78" i="41"/>
  <c r="N77" i="41"/>
  <c r="L76" i="41"/>
  <c r="N76" i="41"/>
  <c r="L74" i="41"/>
  <c r="M74" i="41"/>
  <c r="L73" i="41"/>
  <c r="N73" i="41"/>
  <c r="L71" i="41"/>
  <c r="N71" i="41"/>
  <c r="M71" i="41"/>
  <c r="L70" i="41"/>
  <c r="K68" i="41"/>
  <c r="N69" i="41"/>
  <c r="L67" i="41"/>
  <c r="N67" i="41"/>
  <c r="M67" i="41"/>
  <c r="L65" i="41"/>
  <c r="N65" i="41"/>
  <c r="M65" i="41"/>
  <c r="L63" i="41"/>
  <c r="N63" i="41"/>
  <c r="E63" i="41"/>
  <c r="M63" i="41"/>
  <c r="L62" i="41"/>
  <c r="N62" i="41"/>
  <c r="L61" i="41"/>
  <c r="N61" i="41"/>
  <c r="L60" i="41"/>
  <c r="N60" i="41"/>
  <c r="L58" i="41"/>
  <c r="N57" i="41"/>
  <c r="L56" i="41"/>
  <c r="N56" i="41"/>
  <c r="N52" i="41"/>
  <c r="L51" i="41"/>
  <c r="N51" i="41"/>
  <c r="L49" i="41"/>
  <c r="N48" i="41"/>
  <c r="L47" i="41"/>
  <c r="N47" i="41"/>
  <c r="K45" i="41"/>
  <c r="F45" i="41"/>
  <c r="N44" i="41"/>
  <c r="L43" i="41"/>
  <c r="N43" i="41"/>
  <c r="N40" i="41"/>
  <c r="L39" i="41"/>
  <c r="N39" i="41"/>
  <c r="N35" i="41"/>
  <c r="L34" i="41"/>
  <c r="N34" i="41"/>
  <c r="N31" i="41"/>
  <c r="L30" i="41"/>
  <c r="N30" i="41"/>
  <c r="N27" i="41"/>
  <c r="N26" i="41"/>
  <c r="F25" i="41"/>
  <c r="N23" i="41"/>
  <c r="L22" i="41"/>
  <c r="N22" i="41"/>
  <c r="N19" i="41"/>
  <c r="L18" i="41"/>
  <c r="N18" i="41"/>
  <c r="N15" i="41"/>
  <c r="L14" i="41"/>
  <c r="N14" i="41"/>
  <c r="N11" i="41"/>
  <c r="L10" i="41"/>
  <c r="N10" i="41"/>
  <c r="N7" i="41"/>
  <c r="F6" i="41"/>
  <c r="M101" i="39"/>
  <c r="L100" i="39"/>
  <c r="N100" i="39"/>
  <c r="L99" i="39"/>
  <c r="N99" i="39"/>
  <c r="L98" i="39"/>
  <c r="N98" i="39"/>
  <c r="E98" i="39"/>
  <c r="N97" i="39"/>
  <c r="L97" i="39"/>
  <c r="M97" i="39"/>
  <c r="L96" i="39"/>
  <c r="N96" i="39"/>
  <c r="L94" i="39"/>
  <c r="N94" i="39"/>
  <c r="E94" i="39"/>
  <c r="N93" i="39"/>
  <c r="L93" i="39"/>
  <c r="M93" i="39"/>
  <c r="L92" i="39"/>
  <c r="N92" i="39"/>
  <c r="L91" i="39"/>
  <c r="K89" i="39"/>
  <c r="L90" i="39"/>
  <c r="E90" i="39"/>
  <c r="L88" i="39"/>
  <c r="N88" i="39"/>
  <c r="L87" i="39"/>
  <c r="L86" i="39"/>
  <c r="N86" i="39"/>
  <c r="E86" i="39"/>
  <c r="N85" i="39"/>
  <c r="L85" i="39"/>
  <c r="M85" i="39"/>
  <c r="L84" i="39"/>
  <c r="N84" i="39"/>
  <c r="K75" i="39"/>
  <c r="L82" i="39"/>
  <c r="N82" i="39"/>
  <c r="E82" i="39"/>
  <c r="N81" i="39"/>
  <c r="L81" i="39"/>
  <c r="E81" i="39"/>
  <c r="L80" i="39"/>
  <c r="N80" i="39"/>
  <c r="L79" i="39"/>
  <c r="N79" i="39"/>
  <c r="L78" i="39"/>
  <c r="N78" i="39"/>
  <c r="N77" i="39"/>
  <c r="L77" i="39"/>
  <c r="L74" i="39"/>
  <c r="N74" i="39"/>
  <c r="N73" i="39"/>
  <c r="L73" i="39"/>
  <c r="L72" i="39"/>
  <c r="N72" i="39"/>
  <c r="L71" i="39"/>
  <c r="N71" i="39"/>
  <c r="L70" i="39"/>
  <c r="N69" i="39"/>
  <c r="L67" i="39"/>
  <c r="M67" i="39"/>
  <c r="L66" i="39"/>
  <c r="N66" i="39"/>
  <c r="E66" i="39"/>
  <c r="M65" i="39"/>
  <c r="N64" i="39"/>
  <c r="E64" i="39"/>
  <c r="L63" i="39"/>
  <c r="M63" i="39"/>
  <c r="L62" i="39"/>
  <c r="N62" i="39"/>
  <c r="E62" i="39"/>
  <c r="M61" i="39"/>
  <c r="N59" i="39"/>
  <c r="L58" i="39"/>
  <c r="N58" i="39"/>
  <c r="N55" i="39"/>
  <c r="N54" i="39"/>
  <c r="F53" i="39"/>
  <c r="L52" i="39"/>
  <c r="M51" i="39"/>
  <c r="L51" i="39"/>
  <c r="G51" i="39"/>
  <c r="E51" i="39"/>
  <c r="L50" i="39"/>
  <c r="M48" i="39"/>
  <c r="G48" i="39"/>
  <c r="E48" i="39"/>
  <c r="L47" i="39"/>
  <c r="N47" i="39"/>
  <c r="F45" i="39"/>
  <c r="L44" i="39"/>
  <c r="N44" i="39"/>
  <c r="L43" i="39"/>
  <c r="N43" i="39"/>
  <c r="L42" i="39"/>
  <c r="L40" i="39"/>
  <c r="N40" i="39"/>
  <c r="N39" i="39"/>
  <c r="M38" i="39"/>
  <c r="G38" i="39"/>
  <c r="E38" i="39"/>
  <c r="M37" i="39"/>
  <c r="G37" i="39"/>
  <c r="E37" i="39"/>
  <c r="L35" i="39"/>
  <c r="N35" i="39"/>
  <c r="L34" i="39"/>
  <c r="N34" i="39"/>
  <c r="L33" i="39"/>
  <c r="L31" i="39"/>
  <c r="N31" i="39"/>
  <c r="N30" i="39"/>
  <c r="L29" i="39"/>
  <c r="L27" i="39"/>
  <c r="N27" i="39"/>
  <c r="N26" i="39"/>
  <c r="F25" i="39"/>
  <c r="L23" i="39"/>
  <c r="N23" i="39"/>
  <c r="N22" i="39"/>
  <c r="L21" i="39"/>
  <c r="L19" i="39"/>
  <c r="N19" i="39"/>
  <c r="N18" i="39"/>
  <c r="L17" i="39"/>
  <c r="L15" i="39"/>
  <c r="N15" i="39"/>
  <c r="N14" i="39"/>
  <c r="L13" i="39"/>
  <c r="L11" i="39"/>
  <c r="N11" i="39"/>
  <c r="N10" i="39"/>
  <c r="L9" i="39"/>
  <c r="N7" i="39"/>
  <c r="N101" i="40"/>
  <c r="L100" i="40"/>
  <c r="L98" i="40"/>
  <c r="N98" i="40"/>
  <c r="L97" i="40"/>
  <c r="N97" i="40"/>
  <c r="L96" i="40"/>
  <c r="L94" i="40"/>
  <c r="N94" i="40"/>
  <c r="L93" i="40"/>
  <c r="N93" i="40"/>
  <c r="L92" i="40"/>
  <c r="L88" i="40"/>
  <c r="N88" i="40"/>
  <c r="L85" i="40"/>
  <c r="N85" i="40"/>
  <c r="L84" i="40"/>
  <c r="N84" i="40"/>
  <c r="L83" i="40"/>
  <c r="L81" i="40"/>
  <c r="N81" i="40"/>
  <c r="L80" i="40"/>
  <c r="N80" i="40"/>
  <c r="L77" i="40"/>
  <c r="N77" i="40"/>
  <c r="K75" i="40"/>
  <c r="I75" i="40"/>
  <c r="J75" i="40" s="1"/>
  <c r="D75" i="40"/>
  <c r="F75" i="40"/>
  <c r="L74" i="40"/>
  <c r="N74" i="40"/>
  <c r="L73" i="40"/>
  <c r="N73" i="40"/>
  <c r="L72" i="40"/>
  <c r="N72" i="40"/>
  <c r="L71" i="40"/>
  <c r="N71" i="40"/>
  <c r="L70" i="40"/>
  <c r="N70" i="40"/>
  <c r="K68" i="40"/>
  <c r="L69" i="40"/>
  <c r="N69" i="40"/>
  <c r="D68" i="40"/>
  <c r="L67" i="40"/>
  <c r="N67" i="40"/>
  <c r="E67" i="40"/>
  <c r="L66" i="40"/>
  <c r="N66" i="40"/>
  <c r="E66" i="40"/>
  <c r="L65" i="40"/>
  <c r="N65" i="40"/>
  <c r="E65" i="40"/>
  <c r="L64" i="40"/>
  <c r="N64" i="40"/>
  <c r="E64" i="40"/>
  <c r="L63" i="40"/>
  <c r="N63" i="40"/>
  <c r="E63" i="40"/>
  <c r="N62" i="40"/>
  <c r="E62" i="40"/>
  <c r="L61" i="40"/>
  <c r="N61" i="40"/>
  <c r="E61" i="40"/>
  <c r="L60" i="40"/>
  <c r="N60" i="40"/>
  <c r="E60" i="40"/>
  <c r="L59" i="40"/>
  <c r="N59" i="40"/>
  <c r="E59" i="40"/>
  <c r="L58" i="40"/>
  <c r="N58" i="40"/>
  <c r="E58" i="40"/>
  <c r="L57" i="40"/>
  <c r="N57" i="40"/>
  <c r="E57" i="40"/>
  <c r="L56" i="40"/>
  <c r="N56" i="40"/>
  <c r="E56" i="40"/>
  <c r="L55" i="40"/>
  <c r="N55" i="40"/>
  <c r="E55" i="40"/>
  <c r="K53" i="40"/>
  <c r="L54" i="40"/>
  <c r="N54" i="40"/>
  <c r="E54" i="40"/>
  <c r="F53" i="40"/>
  <c r="L52" i="40"/>
  <c r="N52" i="40"/>
  <c r="E52" i="40"/>
  <c r="L51" i="40"/>
  <c r="N51" i="40"/>
  <c r="E51" i="40"/>
  <c r="L50" i="40"/>
  <c r="N50" i="40"/>
  <c r="E50" i="40"/>
  <c r="L49" i="40"/>
  <c r="N49" i="40"/>
  <c r="E49" i="40"/>
  <c r="L48" i="40"/>
  <c r="N48" i="40"/>
  <c r="E48" i="40"/>
  <c r="L47" i="40"/>
  <c r="N47" i="40"/>
  <c r="E47" i="40"/>
  <c r="K45" i="40"/>
  <c r="N46" i="40"/>
  <c r="E46" i="40"/>
  <c r="D45" i="40"/>
  <c r="F45" i="40"/>
  <c r="L44" i="40"/>
  <c r="N44" i="40"/>
  <c r="E44" i="40"/>
  <c r="L43" i="40"/>
  <c r="N43" i="40"/>
  <c r="E43" i="40"/>
  <c r="N42" i="40"/>
  <c r="E42" i="40"/>
  <c r="L41" i="40"/>
  <c r="N41" i="40"/>
  <c r="L40" i="40"/>
  <c r="N40" i="40"/>
  <c r="L39" i="40"/>
  <c r="N39" i="40"/>
  <c r="L38" i="40"/>
  <c r="N38" i="40"/>
  <c r="L37" i="40"/>
  <c r="K36" i="40"/>
  <c r="I36" i="40"/>
  <c r="J36" i="40" s="1"/>
  <c r="F36" i="40"/>
  <c r="D36" i="40"/>
  <c r="N35" i="40"/>
  <c r="L34" i="40"/>
  <c r="N34" i="40"/>
  <c r="N33" i="40"/>
  <c r="L32" i="40"/>
  <c r="N32" i="40"/>
  <c r="L31" i="40"/>
  <c r="N31" i="40"/>
  <c r="L30" i="40"/>
  <c r="N30" i="40"/>
  <c r="N29" i="40"/>
  <c r="L28" i="40"/>
  <c r="N28" i="40"/>
  <c r="N27" i="40"/>
  <c r="K25" i="40"/>
  <c r="L26" i="40"/>
  <c r="N26" i="40"/>
  <c r="D25" i="40"/>
  <c r="F25" i="40"/>
  <c r="L24" i="40"/>
  <c r="E24" i="40"/>
  <c r="L23" i="40"/>
  <c r="N23" i="40"/>
  <c r="L22" i="40"/>
  <c r="N22" i="40"/>
  <c r="E22" i="40"/>
  <c r="L21" i="40"/>
  <c r="N21" i="40"/>
  <c r="E21" i="40"/>
  <c r="N20" i="40"/>
  <c r="E20" i="40"/>
  <c r="L19" i="40"/>
  <c r="N19" i="40"/>
  <c r="E19" i="40"/>
  <c r="L18" i="40"/>
  <c r="N18" i="40"/>
  <c r="E18" i="40"/>
  <c r="N17" i="40"/>
  <c r="E17" i="40"/>
  <c r="L16" i="40"/>
  <c r="E16" i="40"/>
  <c r="L15" i="40"/>
  <c r="N15" i="40"/>
  <c r="N14" i="40"/>
  <c r="E14" i="40"/>
  <c r="L13" i="40"/>
  <c r="N13" i="40"/>
  <c r="E13" i="40"/>
  <c r="L12" i="40"/>
  <c r="N12" i="40"/>
  <c r="E12" i="40"/>
  <c r="L11" i="40"/>
  <c r="N11" i="40"/>
  <c r="E11" i="40"/>
  <c r="L10" i="40"/>
  <c r="N10" i="40"/>
  <c r="E10" i="40"/>
  <c r="N9" i="40"/>
  <c r="E9" i="40"/>
  <c r="L8" i="40"/>
  <c r="E8" i="40"/>
  <c r="L7" i="40"/>
  <c r="N7" i="40"/>
  <c r="I6" i="40"/>
  <c r="J6" i="40" s="1"/>
  <c r="F6" i="40"/>
  <c r="E94" i="43"/>
  <c r="D89" i="43"/>
  <c r="A89" i="43" s="1"/>
  <c r="G88" i="43"/>
  <c r="G87" i="43"/>
  <c r="G84" i="43"/>
  <c r="G83" i="43"/>
  <c r="G81" i="43"/>
  <c r="G80" i="43"/>
  <c r="G79" i="43"/>
  <c r="G78" i="43"/>
  <c r="G77" i="43"/>
  <c r="G76" i="43"/>
  <c r="F75" i="43"/>
  <c r="D68" i="43"/>
  <c r="A68" i="43" s="1"/>
  <c r="G67" i="43"/>
  <c r="G66" i="43"/>
  <c r="G65" i="43"/>
  <c r="G64" i="43"/>
  <c r="G62" i="43"/>
  <c r="G60" i="43"/>
  <c r="G59" i="43"/>
  <c r="G58" i="43"/>
  <c r="G56" i="43"/>
  <c r="G55" i="43"/>
  <c r="G54" i="43"/>
  <c r="F45" i="43"/>
  <c r="G44" i="43"/>
  <c r="G42" i="43"/>
  <c r="G41" i="43"/>
  <c r="G40" i="43"/>
  <c r="G38" i="43"/>
  <c r="G37" i="43"/>
  <c r="F36" i="43"/>
  <c r="E31" i="43"/>
  <c r="E30" i="43"/>
  <c r="F25" i="43"/>
  <c r="E27" i="43"/>
  <c r="G23" i="43"/>
  <c r="G21" i="43"/>
  <c r="E21" i="43"/>
  <c r="G17" i="43"/>
  <c r="E17" i="43"/>
  <c r="G13" i="43"/>
  <c r="E13" i="43"/>
  <c r="G11" i="43"/>
  <c r="G9" i="43"/>
  <c r="E9" i="43"/>
  <c r="L101" i="36"/>
  <c r="N99" i="36"/>
  <c r="N98" i="36"/>
  <c r="L97" i="36"/>
  <c r="N97" i="36"/>
  <c r="N91" i="36"/>
  <c r="N88" i="36"/>
  <c r="N87" i="36"/>
  <c r="N82" i="36"/>
  <c r="L79" i="36"/>
  <c r="N73" i="36"/>
  <c r="N72" i="36"/>
  <c r="N6" i="40" l="1"/>
  <c r="N89" i="38"/>
  <c r="N6" i="37"/>
  <c r="L89" i="37"/>
  <c r="N45" i="40"/>
  <c r="N6" i="45"/>
  <c r="N6" i="38"/>
  <c r="O50" i="38"/>
  <c r="O63" i="38"/>
  <c r="O65" i="37"/>
  <c r="N25" i="40"/>
  <c r="N53" i="40"/>
  <c r="O84" i="41"/>
  <c r="O77" i="45"/>
  <c r="O93" i="45"/>
  <c r="L6" i="40"/>
  <c r="O64" i="47"/>
  <c r="O88" i="45"/>
  <c r="O98" i="45"/>
  <c r="O41" i="37"/>
  <c r="O44" i="37"/>
  <c r="L36" i="37"/>
  <c r="N36" i="40"/>
  <c r="L36" i="40"/>
  <c r="O67" i="41"/>
  <c r="O22" i="47"/>
  <c r="O28" i="47"/>
  <c r="O96" i="45"/>
  <c r="O49" i="38"/>
  <c r="O61" i="38"/>
  <c r="O48" i="37"/>
  <c r="O51" i="37"/>
  <c r="N89" i="37"/>
  <c r="N23" i="36"/>
  <c r="L41" i="36"/>
  <c r="L51" i="36"/>
  <c r="L52" i="36"/>
  <c r="L56" i="36"/>
  <c r="N57" i="36"/>
  <c r="N65" i="36"/>
  <c r="N92" i="36"/>
  <c r="L98" i="36"/>
  <c r="G19" i="43"/>
  <c r="G26" i="43"/>
  <c r="G61" i="43"/>
  <c r="L33" i="40"/>
  <c r="O67" i="45"/>
  <c r="O69" i="45"/>
  <c r="L13" i="36"/>
  <c r="L88" i="36"/>
  <c r="L17" i="40"/>
  <c r="L43" i="36"/>
  <c r="G82" i="43"/>
  <c r="L27" i="40"/>
  <c r="N56" i="36"/>
  <c r="N58" i="36"/>
  <c r="N66" i="36"/>
  <c r="F68" i="43"/>
  <c r="G68" i="43" s="1"/>
  <c r="N24" i="40"/>
  <c r="L42" i="40"/>
  <c r="L62" i="40"/>
  <c r="L64" i="39"/>
  <c r="L35" i="40"/>
  <c r="I45" i="40"/>
  <c r="F68" i="40"/>
  <c r="N68" i="40" s="1"/>
  <c r="N90" i="40"/>
  <c r="L56" i="39"/>
  <c r="L24" i="36"/>
  <c r="L33" i="36"/>
  <c r="N43" i="36"/>
  <c r="L63" i="36"/>
  <c r="L64" i="36"/>
  <c r="L82" i="36"/>
  <c r="L16" i="36"/>
  <c r="O55" i="38"/>
  <c r="O80" i="38"/>
  <c r="L14" i="36"/>
  <c r="L22" i="36"/>
  <c r="L72" i="36"/>
  <c r="I53" i="40"/>
  <c r="N75" i="40"/>
  <c r="L75" i="40"/>
  <c r="N48" i="36"/>
  <c r="L55" i="36"/>
  <c r="F53" i="43"/>
  <c r="F89" i="43"/>
  <c r="G89" i="43" s="1"/>
  <c r="L15" i="36"/>
  <c r="L23" i="36"/>
  <c r="L32" i="36"/>
  <c r="L34" i="36"/>
  <c r="L61" i="36"/>
  <c r="L71" i="36"/>
  <c r="L80" i="36"/>
  <c r="L70" i="36"/>
  <c r="K68" i="36"/>
  <c r="N16" i="36"/>
  <c r="N18" i="36"/>
  <c r="N24" i="36"/>
  <c r="N35" i="36"/>
  <c r="N9" i="36"/>
  <c r="N10" i="36"/>
  <c r="L31" i="36"/>
  <c r="K36" i="36"/>
  <c r="N44" i="36"/>
  <c r="N47" i="36"/>
  <c r="N63" i="36"/>
  <c r="N7" i="36"/>
  <c r="L42" i="36"/>
  <c r="L44" i="36"/>
  <c r="N55" i="36"/>
  <c r="O65" i="41"/>
  <c r="O30" i="47"/>
  <c r="O73" i="45"/>
  <c r="O92" i="45"/>
  <c r="O97" i="45"/>
  <c r="O30" i="37"/>
  <c r="O32" i="37"/>
  <c r="O34" i="37"/>
  <c r="O38" i="37"/>
  <c r="O93" i="39"/>
  <c r="O97" i="39"/>
  <c r="O81" i="47"/>
  <c r="O85" i="47"/>
  <c r="O84" i="38"/>
  <c r="O70" i="37"/>
  <c r="O85" i="39"/>
  <c r="O79" i="45"/>
  <c r="O94" i="45"/>
  <c r="O100" i="45"/>
  <c r="O65" i="38"/>
  <c r="O71" i="38"/>
  <c r="O73" i="38"/>
  <c r="N75" i="37"/>
  <c r="G10" i="36"/>
  <c r="M10" i="36"/>
  <c r="G12" i="36"/>
  <c r="M12" i="36"/>
  <c r="L26" i="36"/>
  <c r="I25" i="36"/>
  <c r="J25" i="36" s="1"/>
  <c r="M7" i="36"/>
  <c r="D6" i="36"/>
  <c r="E6" i="36" s="1"/>
  <c r="G7" i="36"/>
  <c r="K6" i="36"/>
  <c r="L9" i="36"/>
  <c r="L10" i="36"/>
  <c r="N11" i="36"/>
  <c r="N12" i="36"/>
  <c r="G14" i="36"/>
  <c r="M14" i="36"/>
  <c r="M15" i="36"/>
  <c r="O15" i="36" s="1"/>
  <c r="G15" i="36"/>
  <c r="L17" i="36"/>
  <c r="L18" i="36"/>
  <c r="N19" i="36"/>
  <c r="N20" i="36"/>
  <c r="G22" i="36"/>
  <c r="M22" i="36"/>
  <c r="M23" i="36"/>
  <c r="G23" i="36"/>
  <c r="K25" i="36"/>
  <c r="L27" i="36"/>
  <c r="L28" i="36"/>
  <c r="N29" i="36"/>
  <c r="N30" i="36"/>
  <c r="G32" i="36"/>
  <c r="M32" i="36"/>
  <c r="M33" i="36"/>
  <c r="O33" i="36" s="1"/>
  <c r="G33" i="36"/>
  <c r="L35" i="36"/>
  <c r="N37" i="36"/>
  <c r="N38" i="36"/>
  <c r="F36" i="36"/>
  <c r="N40" i="36"/>
  <c r="G42" i="36"/>
  <c r="M42" i="36"/>
  <c r="M43" i="36"/>
  <c r="G43" i="36"/>
  <c r="K45" i="36"/>
  <c r="L47" i="36"/>
  <c r="L48" i="36"/>
  <c r="N49" i="36"/>
  <c r="N50" i="36"/>
  <c r="G52" i="36"/>
  <c r="M52" i="36"/>
  <c r="G54" i="36"/>
  <c r="D53" i="36"/>
  <c r="E53" i="36" s="1"/>
  <c r="M54" i="36"/>
  <c r="M55" i="36"/>
  <c r="G55" i="36"/>
  <c r="L57" i="36"/>
  <c r="L58" i="36"/>
  <c r="N59" i="36"/>
  <c r="N60" i="36"/>
  <c r="G62" i="36"/>
  <c r="M62" i="36"/>
  <c r="M63" i="36"/>
  <c r="G63" i="36"/>
  <c r="L65" i="36"/>
  <c r="L66" i="36"/>
  <c r="N67" i="36"/>
  <c r="G70" i="36"/>
  <c r="M70" i="36"/>
  <c r="M71" i="36"/>
  <c r="O71" i="36" s="1"/>
  <c r="G71" i="36"/>
  <c r="L73" i="36"/>
  <c r="L74" i="36"/>
  <c r="L76" i="36"/>
  <c r="I75" i="36"/>
  <c r="J75" i="36" s="1"/>
  <c r="N77" i="36"/>
  <c r="N78" i="36"/>
  <c r="G80" i="36"/>
  <c r="M80" i="36"/>
  <c r="M81" i="36"/>
  <c r="O81" i="36" s="1"/>
  <c r="G81" i="36"/>
  <c r="L83" i="36"/>
  <c r="L84" i="36"/>
  <c r="N85" i="36"/>
  <c r="N86" i="36"/>
  <c r="G88" i="36"/>
  <c r="M88" i="36"/>
  <c r="O88" i="36" s="1"/>
  <c r="G90" i="36"/>
  <c r="M90" i="36"/>
  <c r="D89" i="36"/>
  <c r="E89" i="36" s="1"/>
  <c r="M91" i="36"/>
  <c r="O91" i="36" s="1"/>
  <c r="G91" i="36"/>
  <c r="L93" i="36"/>
  <c r="L94" i="36"/>
  <c r="N95" i="36"/>
  <c r="N96" i="36"/>
  <c r="G98" i="36"/>
  <c r="M98" i="36"/>
  <c r="O98" i="36" s="1"/>
  <c r="M99" i="36"/>
  <c r="O99" i="36" s="1"/>
  <c r="G99" i="36"/>
  <c r="E8" i="43"/>
  <c r="G8" i="43"/>
  <c r="E16" i="43"/>
  <c r="G16" i="43"/>
  <c r="E24" i="43"/>
  <c r="G24" i="43"/>
  <c r="E29" i="43"/>
  <c r="G29" i="43"/>
  <c r="E75" i="40"/>
  <c r="M75" i="40"/>
  <c r="G75" i="40"/>
  <c r="M11" i="36"/>
  <c r="G11" i="36"/>
  <c r="L7" i="36"/>
  <c r="I6" i="36"/>
  <c r="J6" i="36" s="1"/>
  <c r="M13" i="36"/>
  <c r="G13" i="36"/>
  <c r="G8" i="36"/>
  <c r="M8" i="36"/>
  <c r="M9" i="36"/>
  <c r="G9" i="36"/>
  <c r="L11" i="36"/>
  <c r="L12" i="36"/>
  <c r="N13" i="36"/>
  <c r="N14" i="36"/>
  <c r="G16" i="36"/>
  <c r="M16" i="36"/>
  <c r="M17" i="36"/>
  <c r="O17" i="36" s="1"/>
  <c r="G17" i="36"/>
  <c r="L19" i="36"/>
  <c r="L20" i="36"/>
  <c r="N21" i="36"/>
  <c r="N22" i="36"/>
  <c r="G24" i="36"/>
  <c r="M24" i="36"/>
  <c r="G26" i="36"/>
  <c r="M26" i="36"/>
  <c r="D25" i="36"/>
  <c r="E25" i="36" s="1"/>
  <c r="M27" i="36"/>
  <c r="O27" i="36" s="1"/>
  <c r="G27" i="36"/>
  <c r="L29" i="36"/>
  <c r="L30" i="36"/>
  <c r="N31" i="36"/>
  <c r="N32" i="36"/>
  <c r="G34" i="36"/>
  <c r="M34" i="36"/>
  <c r="O34" i="36" s="1"/>
  <c r="M35" i="36"/>
  <c r="G35" i="36"/>
  <c r="I36" i="36"/>
  <c r="J36" i="36" s="1"/>
  <c r="L37" i="36"/>
  <c r="M39" i="36"/>
  <c r="L39" i="36"/>
  <c r="L40" i="36"/>
  <c r="N41" i="36"/>
  <c r="N42" i="36"/>
  <c r="G44" i="36"/>
  <c r="M44" i="36"/>
  <c r="G46" i="36"/>
  <c r="D45" i="36"/>
  <c r="E45" i="36" s="1"/>
  <c r="M46" i="36"/>
  <c r="M47" i="36"/>
  <c r="G47" i="36"/>
  <c r="L49" i="36"/>
  <c r="L50" i="36"/>
  <c r="N51" i="36"/>
  <c r="N52" i="36"/>
  <c r="N54" i="36"/>
  <c r="F53" i="36"/>
  <c r="G56" i="36"/>
  <c r="M56" i="36"/>
  <c r="M57" i="36"/>
  <c r="G57" i="36"/>
  <c r="L59" i="36"/>
  <c r="L60" i="36"/>
  <c r="N61" i="36"/>
  <c r="N62" i="36"/>
  <c r="G64" i="36"/>
  <c r="M64" i="36"/>
  <c r="O64" i="36" s="1"/>
  <c r="M65" i="36"/>
  <c r="G65" i="36"/>
  <c r="L67" i="36"/>
  <c r="N69" i="36"/>
  <c r="F68" i="36"/>
  <c r="N70" i="36"/>
  <c r="G72" i="36"/>
  <c r="M72" i="36"/>
  <c r="O72" i="36" s="1"/>
  <c r="M73" i="36"/>
  <c r="O73" i="36" s="1"/>
  <c r="G73" i="36"/>
  <c r="K75" i="36"/>
  <c r="L77" i="36"/>
  <c r="L78" i="36"/>
  <c r="N79" i="36"/>
  <c r="N80" i="36"/>
  <c r="G82" i="36"/>
  <c r="M82" i="36"/>
  <c r="O82" i="36" s="1"/>
  <c r="M83" i="36"/>
  <c r="G83" i="36"/>
  <c r="L85" i="36"/>
  <c r="L86" i="36"/>
  <c r="N90" i="36"/>
  <c r="F89" i="36"/>
  <c r="G92" i="36"/>
  <c r="M92" i="36"/>
  <c r="M93" i="36"/>
  <c r="G93" i="36"/>
  <c r="L95" i="36"/>
  <c r="L96" i="36"/>
  <c r="G100" i="36"/>
  <c r="M100" i="36"/>
  <c r="M101" i="36"/>
  <c r="G101" i="36"/>
  <c r="F6" i="43"/>
  <c r="E10" i="43"/>
  <c r="G10" i="43"/>
  <c r="E18" i="43"/>
  <c r="G18" i="43"/>
  <c r="G33" i="43"/>
  <c r="E33" i="43"/>
  <c r="E68" i="40"/>
  <c r="G18" i="36"/>
  <c r="M18" i="36"/>
  <c r="N26" i="36"/>
  <c r="F25" i="36"/>
  <c r="G28" i="36"/>
  <c r="M28" i="36"/>
  <c r="O28" i="36" s="1"/>
  <c r="M29" i="36"/>
  <c r="G29" i="36"/>
  <c r="M37" i="36"/>
  <c r="D36" i="36"/>
  <c r="E36" i="36" s="1"/>
  <c r="G37" i="36"/>
  <c r="N46" i="36"/>
  <c r="F45" i="36"/>
  <c r="G48" i="36"/>
  <c r="M48" i="36"/>
  <c r="M49" i="36"/>
  <c r="G49" i="36"/>
  <c r="J53" i="36"/>
  <c r="L54" i="36"/>
  <c r="G58" i="36"/>
  <c r="M58" i="36"/>
  <c r="O58" i="36" s="1"/>
  <c r="M59" i="36"/>
  <c r="G59" i="36"/>
  <c r="G66" i="36"/>
  <c r="M66" i="36"/>
  <c r="O66" i="36" s="1"/>
  <c r="M67" i="36"/>
  <c r="G67" i="36"/>
  <c r="J68" i="36"/>
  <c r="L69" i="36"/>
  <c r="G74" i="36"/>
  <c r="M74" i="36"/>
  <c r="G76" i="36"/>
  <c r="M76" i="36"/>
  <c r="D75" i="36"/>
  <c r="E75" i="36" s="1"/>
  <c r="M77" i="36"/>
  <c r="G77" i="36"/>
  <c r="G84" i="36"/>
  <c r="M84" i="36"/>
  <c r="M85" i="36"/>
  <c r="G85" i="36"/>
  <c r="L90" i="36"/>
  <c r="I89" i="36"/>
  <c r="J89" i="36" s="1"/>
  <c r="G94" i="36"/>
  <c r="M94" i="36"/>
  <c r="M95" i="36"/>
  <c r="G95" i="36"/>
  <c r="N100" i="36"/>
  <c r="E12" i="43"/>
  <c r="G12" i="43"/>
  <c r="E20" i="43"/>
  <c r="G20" i="43"/>
  <c r="E25" i="40"/>
  <c r="G25" i="40"/>
  <c r="E45" i="40"/>
  <c r="G45" i="40"/>
  <c r="N8" i="36"/>
  <c r="F6" i="36"/>
  <c r="M19" i="36"/>
  <c r="O19" i="36" s="1"/>
  <c r="G19" i="36"/>
  <c r="G20" i="36"/>
  <c r="M20" i="36"/>
  <c r="M21" i="36"/>
  <c r="G21" i="36"/>
  <c r="G30" i="36"/>
  <c r="M30" i="36"/>
  <c r="M31" i="36"/>
  <c r="G31" i="36"/>
  <c r="M38" i="36"/>
  <c r="G38" i="36"/>
  <c r="G40" i="36"/>
  <c r="M40" i="36"/>
  <c r="O40" i="36" s="1"/>
  <c r="M41" i="36"/>
  <c r="G41" i="36"/>
  <c r="I45" i="36"/>
  <c r="J45" i="36" s="1"/>
  <c r="L46" i="36"/>
  <c r="G50" i="36"/>
  <c r="M50" i="36"/>
  <c r="M51" i="36"/>
  <c r="G51" i="36"/>
  <c r="G60" i="36"/>
  <c r="M60" i="36"/>
  <c r="M61" i="36"/>
  <c r="G61" i="36"/>
  <c r="M69" i="36"/>
  <c r="D68" i="36"/>
  <c r="E68" i="36" s="1"/>
  <c r="G69" i="36"/>
  <c r="N74" i="36"/>
  <c r="N76" i="36"/>
  <c r="F75" i="36"/>
  <c r="G78" i="36"/>
  <c r="M78" i="36"/>
  <c r="M79" i="36"/>
  <c r="G79" i="36"/>
  <c r="N83" i="36"/>
  <c r="N84" i="36"/>
  <c r="G86" i="36"/>
  <c r="M86" i="36"/>
  <c r="M87" i="36"/>
  <c r="O87" i="36" s="1"/>
  <c r="G87" i="36"/>
  <c r="K89" i="36"/>
  <c r="L91" i="36"/>
  <c r="L92" i="36"/>
  <c r="N93" i="36"/>
  <c r="N94" i="36"/>
  <c r="G96" i="36"/>
  <c r="M96" i="36"/>
  <c r="M97" i="36"/>
  <c r="O97" i="36" s="1"/>
  <c r="G97" i="36"/>
  <c r="L99" i="36"/>
  <c r="L100" i="36"/>
  <c r="N101" i="36"/>
  <c r="E14" i="43"/>
  <c r="G14" i="43"/>
  <c r="E22" i="43"/>
  <c r="G22" i="43"/>
  <c r="N39" i="36"/>
  <c r="D6" i="43"/>
  <c r="A6" i="43" s="1"/>
  <c r="G31" i="43"/>
  <c r="G45" i="43"/>
  <c r="M7" i="40"/>
  <c r="O7" i="40" s="1"/>
  <c r="M8" i="40"/>
  <c r="O8" i="40" s="1"/>
  <c r="G8" i="40"/>
  <c r="G9" i="40"/>
  <c r="M9" i="40"/>
  <c r="O9" i="40" s="1"/>
  <c r="M10" i="40"/>
  <c r="O10" i="40" s="1"/>
  <c r="G10" i="40"/>
  <c r="G11" i="40"/>
  <c r="M11" i="40"/>
  <c r="O11" i="40" s="1"/>
  <c r="M12" i="40"/>
  <c r="O12" i="40" s="1"/>
  <c r="G12" i="40"/>
  <c r="G13" i="40"/>
  <c r="M13" i="40"/>
  <c r="O13" i="40" s="1"/>
  <c r="M14" i="40"/>
  <c r="O14" i="40" s="1"/>
  <c r="G14" i="40"/>
  <c r="G15" i="40"/>
  <c r="M15" i="40"/>
  <c r="O15" i="40" s="1"/>
  <c r="M16" i="40"/>
  <c r="O16" i="40" s="1"/>
  <c r="G16" i="40"/>
  <c r="G17" i="40"/>
  <c r="M17" i="40"/>
  <c r="O17" i="40" s="1"/>
  <c r="M18" i="40"/>
  <c r="O18" i="40" s="1"/>
  <c r="G18" i="40"/>
  <c r="G19" i="40"/>
  <c r="M19" i="40"/>
  <c r="O19" i="40" s="1"/>
  <c r="M20" i="40"/>
  <c r="O20" i="40" s="1"/>
  <c r="G20" i="40"/>
  <c r="G21" i="40"/>
  <c r="M21" i="40"/>
  <c r="O21" i="40" s="1"/>
  <c r="M22" i="40"/>
  <c r="O22" i="40" s="1"/>
  <c r="G22" i="40"/>
  <c r="G23" i="40"/>
  <c r="M23" i="40"/>
  <c r="O23" i="40" s="1"/>
  <c r="M24" i="40"/>
  <c r="G24" i="40"/>
  <c r="M54" i="40"/>
  <c r="O54" i="40" s="1"/>
  <c r="G54" i="40"/>
  <c r="G55" i="40"/>
  <c r="M55" i="40"/>
  <c r="O55" i="40" s="1"/>
  <c r="M56" i="40"/>
  <c r="O56" i="40" s="1"/>
  <c r="G56" i="40"/>
  <c r="G57" i="40"/>
  <c r="M57" i="40"/>
  <c r="O57" i="40" s="1"/>
  <c r="M58" i="40"/>
  <c r="O58" i="40" s="1"/>
  <c r="G58" i="40"/>
  <c r="G59" i="40"/>
  <c r="M59" i="40"/>
  <c r="O59" i="40" s="1"/>
  <c r="M60" i="40"/>
  <c r="O60" i="40" s="1"/>
  <c r="G60" i="40"/>
  <c r="G61" i="40"/>
  <c r="M61" i="40"/>
  <c r="O61" i="40" s="1"/>
  <c r="M62" i="40"/>
  <c r="O62" i="40" s="1"/>
  <c r="G62" i="40"/>
  <c r="G63" i="40"/>
  <c r="M63" i="40"/>
  <c r="O63" i="40" s="1"/>
  <c r="M64" i="40"/>
  <c r="O64" i="40" s="1"/>
  <c r="G64" i="40"/>
  <c r="G65" i="40"/>
  <c r="M65" i="40"/>
  <c r="O65" i="40" s="1"/>
  <c r="M66" i="40"/>
  <c r="O66" i="40" s="1"/>
  <c r="G66" i="40"/>
  <c r="G67" i="40"/>
  <c r="M67" i="40"/>
  <c r="O67" i="40" s="1"/>
  <c r="L76" i="40"/>
  <c r="N78" i="40"/>
  <c r="M80" i="40"/>
  <c r="O80" i="40" s="1"/>
  <c r="E80" i="40"/>
  <c r="G80" i="40"/>
  <c r="N82" i="40"/>
  <c r="M84" i="40"/>
  <c r="O84" i="40" s="1"/>
  <c r="E84" i="40"/>
  <c r="G84" i="40"/>
  <c r="N86" i="40"/>
  <c r="M88" i="40"/>
  <c r="O88" i="40" s="1"/>
  <c r="E88" i="40"/>
  <c r="G88" i="40"/>
  <c r="L90" i="40"/>
  <c r="I89" i="40"/>
  <c r="J89" i="40" s="1"/>
  <c r="N91" i="40"/>
  <c r="G93" i="40"/>
  <c r="M93" i="40"/>
  <c r="O93" i="40" s="1"/>
  <c r="E93" i="40"/>
  <c r="N95" i="40"/>
  <c r="G97" i="40"/>
  <c r="M97" i="40"/>
  <c r="O97" i="40" s="1"/>
  <c r="E97" i="40"/>
  <c r="N99" i="40"/>
  <c r="G101" i="40"/>
  <c r="M101" i="40"/>
  <c r="O101" i="40" s="1"/>
  <c r="E101" i="40"/>
  <c r="L7" i="39"/>
  <c r="I6" i="39"/>
  <c r="J6" i="39" s="1"/>
  <c r="N8" i="39"/>
  <c r="G10" i="39"/>
  <c r="M10" i="39"/>
  <c r="O10" i="39" s="1"/>
  <c r="E10" i="39"/>
  <c r="N12" i="39"/>
  <c r="G14" i="39"/>
  <c r="M14" i="39"/>
  <c r="O14" i="39" s="1"/>
  <c r="E14" i="39"/>
  <c r="N16" i="39"/>
  <c r="G18" i="39"/>
  <c r="M18" i="39"/>
  <c r="O18" i="39" s="1"/>
  <c r="E18" i="39"/>
  <c r="N20" i="39"/>
  <c r="G22" i="39"/>
  <c r="M22" i="39"/>
  <c r="O22" i="39" s="1"/>
  <c r="E22" i="39"/>
  <c r="N24" i="39"/>
  <c r="G26" i="39"/>
  <c r="M26" i="39"/>
  <c r="O26" i="39" s="1"/>
  <c r="E26" i="39"/>
  <c r="D25" i="39"/>
  <c r="K25" i="39"/>
  <c r="N25" i="39" s="1"/>
  <c r="N28" i="39"/>
  <c r="G30" i="39"/>
  <c r="M30" i="39"/>
  <c r="O30" i="39" s="1"/>
  <c r="E30" i="39"/>
  <c r="N32" i="39"/>
  <c r="G34" i="39"/>
  <c r="M34" i="39"/>
  <c r="O34" i="39" s="1"/>
  <c r="E34" i="39"/>
  <c r="M39" i="39"/>
  <c r="O39" i="39" s="1"/>
  <c r="E39" i="39"/>
  <c r="D36" i="39"/>
  <c r="G39" i="39"/>
  <c r="N41" i="39"/>
  <c r="M43" i="39"/>
  <c r="O43" i="39" s="1"/>
  <c r="E43" i="39"/>
  <c r="G43" i="39"/>
  <c r="M47" i="39"/>
  <c r="O47" i="39" s="1"/>
  <c r="E47" i="39"/>
  <c r="G47" i="39"/>
  <c r="N48" i="39"/>
  <c r="O48" i="39" s="1"/>
  <c r="L48" i="39"/>
  <c r="N49" i="39"/>
  <c r="M55" i="39"/>
  <c r="O55" i="39" s="1"/>
  <c r="E55" i="39"/>
  <c r="G55" i="39"/>
  <c r="N57" i="39"/>
  <c r="M59" i="39"/>
  <c r="O59" i="39" s="1"/>
  <c r="E59" i="39"/>
  <c r="G59" i="39"/>
  <c r="L76" i="39"/>
  <c r="I75" i="39"/>
  <c r="N83" i="39"/>
  <c r="M95" i="39"/>
  <c r="G95" i="39"/>
  <c r="E95" i="39"/>
  <c r="N101" i="39"/>
  <c r="O101" i="39" s="1"/>
  <c r="L101" i="39"/>
  <c r="E7" i="43"/>
  <c r="E11" i="43"/>
  <c r="E15" i="43"/>
  <c r="E19" i="43"/>
  <c r="E23" i="43"/>
  <c r="D25" i="43"/>
  <c r="A25" i="43" s="1"/>
  <c r="G28" i="43"/>
  <c r="G32" i="43"/>
  <c r="E37" i="43"/>
  <c r="E38" i="43"/>
  <c r="E39" i="43"/>
  <c r="E40" i="43"/>
  <c r="E41" i="43"/>
  <c r="E42" i="43"/>
  <c r="E43" i="43"/>
  <c r="E44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M26" i="40"/>
  <c r="O26" i="40" s="1"/>
  <c r="G26" i="40"/>
  <c r="G27" i="40"/>
  <c r="M27" i="40"/>
  <c r="O27" i="40" s="1"/>
  <c r="M28" i="40"/>
  <c r="O28" i="40" s="1"/>
  <c r="G28" i="40"/>
  <c r="G29" i="40"/>
  <c r="M29" i="40"/>
  <c r="O29" i="40" s="1"/>
  <c r="M30" i="40"/>
  <c r="O30" i="40" s="1"/>
  <c r="G30" i="40"/>
  <c r="G31" i="40"/>
  <c r="M31" i="40"/>
  <c r="O31" i="40" s="1"/>
  <c r="M32" i="40"/>
  <c r="O32" i="40" s="1"/>
  <c r="G32" i="40"/>
  <c r="G33" i="40"/>
  <c r="M33" i="40"/>
  <c r="O33" i="40" s="1"/>
  <c r="M34" i="40"/>
  <c r="O34" i="40" s="1"/>
  <c r="G34" i="40"/>
  <c r="G35" i="40"/>
  <c r="M35" i="40"/>
  <c r="O35" i="40" s="1"/>
  <c r="M36" i="40"/>
  <c r="G36" i="40"/>
  <c r="E36" i="40"/>
  <c r="N37" i="40"/>
  <c r="L46" i="40"/>
  <c r="G69" i="40"/>
  <c r="M69" i="40"/>
  <c r="O69" i="40" s="1"/>
  <c r="M70" i="40"/>
  <c r="O70" i="40" s="1"/>
  <c r="G70" i="40"/>
  <c r="G71" i="40"/>
  <c r="M71" i="40"/>
  <c r="O71" i="40" s="1"/>
  <c r="M72" i="40"/>
  <c r="O72" i="40" s="1"/>
  <c r="G72" i="40"/>
  <c r="G73" i="40"/>
  <c r="M73" i="40"/>
  <c r="O73" i="40" s="1"/>
  <c r="M74" i="40"/>
  <c r="O74" i="40" s="1"/>
  <c r="G74" i="40"/>
  <c r="N76" i="40"/>
  <c r="G77" i="40"/>
  <c r="M77" i="40"/>
  <c r="O77" i="40" s="1"/>
  <c r="E77" i="40"/>
  <c r="L78" i="40"/>
  <c r="N79" i="40"/>
  <c r="G81" i="40"/>
  <c r="M81" i="40"/>
  <c r="O81" i="40" s="1"/>
  <c r="E81" i="40"/>
  <c r="L82" i="40"/>
  <c r="N83" i="40"/>
  <c r="G85" i="40"/>
  <c r="M85" i="40"/>
  <c r="O85" i="40" s="1"/>
  <c r="E85" i="40"/>
  <c r="L86" i="40"/>
  <c r="N87" i="40"/>
  <c r="M90" i="40"/>
  <c r="E90" i="40"/>
  <c r="D89" i="40"/>
  <c r="G90" i="40"/>
  <c r="K89" i="40"/>
  <c r="K5" i="40" s="1"/>
  <c r="L91" i="40"/>
  <c r="N92" i="40"/>
  <c r="M94" i="40"/>
  <c r="O94" i="40" s="1"/>
  <c r="E94" i="40"/>
  <c r="G94" i="40"/>
  <c r="L95" i="40"/>
  <c r="N96" i="40"/>
  <c r="M98" i="40"/>
  <c r="O98" i="40" s="1"/>
  <c r="E98" i="40"/>
  <c r="G98" i="40"/>
  <c r="L99" i="40"/>
  <c r="N100" i="40"/>
  <c r="M7" i="39"/>
  <c r="O7" i="39" s="1"/>
  <c r="D6" i="39"/>
  <c r="L8" i="39"/>
  <c r="N9" i="39"/>
  <c r="M11" i="39"/>
  <c r="O11" i="39" s="1"/>
  <c r="E11" i="39"/>
  <c r="G11" i="39"/>
  <c r="L12" i="39"/>
  <c r="N13" i="39"/>
  <c r="M15" i="39"/>
  <c r="O15" i="39" s="1"/>
  <c r="E15" i="39"/>
  <c r="G15" i="39"/>
  <c r="L16" i="39"/>
  <c r="N17" i="39"/>
  <c r="M19" i="39"/>
  <c r="O19" i="39" s="1"/>
  <c r="E19" i="39"/>
  <c r="G19" i="39"/>
  <c r="L20" i="39"/>
  <c r="N21" i="39"/>
  <c r="M23" i="39"/>
  <c r="O23" i="39" s="1"/>
  <c r="E23" i="39"/>
  <c r="G23" i="39"/>
  <c r="L24" i="39"/>
  <c r="M27" i="39"/>
  <c r="O27" i="39" s="1"/>
  <c r="E27" i="39"/>
  <c r="G27" i="39"/>
  <c r="L28" i="39"/>
  <c r="N29" i="39"/>
  <c r="M31" i="39"/>
  <c r="O31" i="39" s="1"/>
  <c r="E31" i="39"/>
  <c r="G31" i="39"/>
  <c r="L32" i="39"/>
  <c r="N33" i="39"/>
  <c r="M35" i="39"/>
  <c r="O35" i="39" s="1"/>
  <c r="E35" i="39"/>
  <c r="G35" i="39"/>
  <c r="K36" i="39"/>
  <c r="L37" i="39"/>
  <c r="G40" i="39"/>
  <c r="M40" i="39"/>
  <c r="O40" i="39" s="1"/>
  <c r="E40" i="39"/>
  <c r="L41" i="39"/>
  <c r="N42" i="39"/>
  <c r="G44" i="39"/>
  <c r="M44" i="39"/>
  <c r="O44" i="39" s="1"/>
  <c r="E44" i="39"/>
  <c r="N46" i="39"/>
  <c r="L49" i="39"/>
  <c r="N50" i="39"/>
  <c r="G52" i="39"/>
  <c r="M52" i="39"/>
  <c r="E52" i="39"/>
  <c r="G56" i="39"/>
  <c r="M56" i="39"/>
  <c r="E56" i="39"/>
  <c r="L57" i="39"/>
  <c r="G60" i="39"/>
  <c r="M60" i="39"/>
  <c r="E60" i="39"/>
  <c r="M71" i="39"/>
  <c r="O71" i="39" s="1"/>
  <c r="G71" i="39"/>
  <c r="E71" i="39"/>
  <c r="M79" i="39"/>
  <c r="O79" i="39" s="1"/>
  <c r="G79" i="39"/>
  <c r="E79" i="39"/>
  <c r="L83" i="39"/>
  <c r="N87" i="39"/>
  <c r="N91" i="39"/>
  <c r="M99" i="39"/>
  <c r="O99" i="39" s="1"/>
  <c r="G99" i="39"/>
  <c r="E99" i="39"/>
  <c r="E26" i="43"/>
  <c r="E28" i="43"/>
  <c r="E32" i="43"/>
  <c r="G34" i="43"/>
  <c r="G35" i="43"/>
  <c r="D36" i="43"/>
  <c r="A36" i="43" s="1"/>
  <c r="G46" i="43"/>
  <c r="G47" i="43"/>
  <c r="G48" i="43"/>
  <c r="G49" i="43"/>
  <c r="G50" i="43"/>
  <c r="G51" i="43"/>
  <c r="G52" i="43"/>
  <c r="D53" i="43"/>
  <c r="A53" i="43" s="1"/>
  <c r="G69" i="43"/>
  <c r="G70" i="43"/>
  <c r="G71" i="43"/>
  <c r="G72" i="43"/>
  <c r="G73" i="43"/>
  <c r="G74" i="43"/>
  <c r="D75" i="43"/>
  <c r="A75" i="43" s="1"/>
  <c r="G90" i="43"/>
  <c r="G91" i="43"/>
  <c r="G92" i="43"/>
  <c r="G93" i="43"/>
  <c r="G94" i="43"/>
  <c r="G95" i="43"/>
  <c r="G96" i="43"/>
  <c r="G97" i="43"/>
  <c r="G98" i="43"/>
  <c r="G99" i="43"/>
  <c r="G100" i="43"/>
  <c r="G101" i="43"/>
  <c r="I25" i="40"/>
  <c r="J25" i="40" s="1"/>
  <c r="E26" i="40"/>
  <c r="E27" i="40"/>
  <c r="E28" i="40"/>
  <c r="E29" i="40"/>
  <c r="E30" i="40"/>
  <c r="E31" i="40"/>
  <c r="E32" i="40"/>
  <c r="E33" i="40"/>
  <c r="E34" i="40"/>
  <c r="E35" i="40"/>
  <c r="G37" i="40"/>
  <c r="M37" i="40"/>
  <c r="M38" i="40"/>
  <c r="O38" i="40" s="1"/>
  <c r="G38" i="40"/>
  <c r="G39" i="40"/>
  <c r="M39" i="40"/>
  <c r="O39" i="40" s="1"/>
  <c r="M40" i="40"/>
  <c r="O40" i="40" s="1"/>
  <c r="G40" i="40"/>
  <c r="G41" i="40"/>
  <c r="M41" i="40"/>
  <c r="O41" i="40" s="1"/>
  <c r="M42" i="40"/>
  <c r="O42" i="40" s="1"/>
  <c r="G42" i="40"/>
  <c r="G43" i="40"/>
  <c r="M43" i="40"/>
  <c r="O43" i="40" s="1"/>
  <c r="M44" i="40"/>
  <c r="O44" i="40" s="1"/>
  <c r="G44" i="40"/>
  <c r="I68" i="40"/>
  <c r="E69" i="40"/>
  <c r="E70" i="40"/>
  <c r="E71" i="40"/>
  <c r="E72" i="40"/>
  <c r="E73" i="40"/>
  <c r="E74" i="40"/>
  <c r="M76" i="40"/>
  <c r="G76" i="40"/>
  <c r="M78" i="40"/>
  <c r="E78" i="40"/>
  <c r="G78" i="40"/>
  <c r="L79" i="40"/>
  <c r="M82" i="40"/>
  <c r="E82" i="40"/>
  <c r="G82" i="40"/>
  <c r="M86" i="40"/>
  <c r="E86" i="40"/>
  <c r="G86" i="40"/>
  <c r="L87" i="40"/>
  <c r="G91" i="40"/>
  <c r="M91" i="40"/>
  <c r="E91" i="40"/>
  <c r="G95" i="40"/>
  <c r="M95" i="40"/>
  <c r="E95" i="40"/>
  <c r="G99" i="40"/>
  <c r="M99" i="40"/>
  <c r="E99" i="40"/>
  <c r="G8" i="39"/>
  <c r="M8" i="39"/>
  <c r="E8" i="39"/>
  <c r="G12" i="39"/>
  <c r="M12" i="39"/>
  <c r="E12" i="39"/>
  <c r="G16" i="39"/>
  <c r="M16" i="39"/>
  <c r="E16" i="39"/>
  <c r="G20" i="39"/>
  <c r="M20" i="39"/>
  <c r="E20" i="39"/>
  <c r="G24" i="39"/>
  <c r="M24" i="39"/>
  <c r="E24" i="39"/>
  <c r="G28" i="39"/>
  <c r="M28" i="39"/>
  <c r="E28" i="39"/>
  <c r="G32" i="39"/>
  <c r="M32" i="39"/>
  <c r="E32" i="39"/>
  <c r="N38" i="39"/>
  <c r="O38" i="39" s="1"/>
  <c r="L38" i="39"/>
  <c r="M41" i="39"/>
  <c r="E41" i="39"/>
  <c r="G41" i="39"/>
  <c r="L46" i="39"/>
  <c r="I45" i="39"/>
  <c r="J45" i="39" s="1"/>
  <c r="M49" i="39"/>
  <c r="O49" i="39" s="1"/>
  <c r="E49" i="39"/>
  <c r="G49" i="39"/>
  <c r="L54" i="39"/>
  <c r="I53" i="39"/>
  <c r="J53" i="39" s="1"/>
  <c r="M57" i="39"/>
  <c r="E57" i="39"/>
  <c r="G57" i="39"/>
  <c r="M69" i="39"/>
  <c r="O69" i="39" s="1"/>
  <c r="E69" i="39"/>
  <c r="G69" i="39"/>
  <c r="D68" i="39"/>
  <c r="F68" i="39"/>
  <c r="N70" i="39"/>
  <c r="M77" i="39"/>
  <c r="O77" i="39" s="1"/>
  <c r="E77" i="39"/>
  <c r="D75" i="39"/>
  <c r="G77" i="39"/>
  <c r="M83" i="39"/>
  <c r="G83" i="39"/>
  <c r="E83" i="39"/>
  <c r="N95" i="39"/>
  <c r="G7" i="43"/>
  <c r="G30" i="43"/>
  <c r="E34" i="43"/>
  <c r="E35" i="43"/>
  <c r="E46" i="43"/>
  <c r="E47" i="43"/>
  <c r="E48" i="43"/>
  <c r="E49" i="43"/>
  <c r="E50" i="43"/>
  <c r="E51" i="43"/>
  <c r="E52" i="43"/>
  <c r="E69" i="43"/>
  <c r="E70" i="43"/>
  <c r="E71" i="43"/>
  <c r="E72" i="43"/>
  <c r="E73" i="43"/>
  <c r="E74" i="43"/>
  <c r="E90" i="43"/>
  <c r="E91" i="43"/>
  <c r="E92" i="43"/>
  <c r="E93" i="43"/>
  <c r="E95" i="43"/>
  <c r="E96" i="43"/>
  <c r="E97" i="43"/>
  <c r="E98" i="43"/>
  <c r="E99" i="43"/>
  <c r="E100" i="43"/>
  <c r="E101" i="43"/>
  <c r="D6" i="40"/>
  <c r="E37" i="40"/>
  <c r="E38" i="40"/>
  <c r="E39" i="40"/>
  <c r="E40" i="40"/>
  <c r="E41" i="40"/>
  <c r="M46" i="40"/>
  <c r="O46" i="40" s="1"/>
  <c r="G46" i="40"/>
  <c r="G47" i="40"/>
  <c r="M47" i="40"/>
  <c r="O47" i="40" s="1"/>
  <c r="M48" i="40"/>
  <c r="O48" i="40" s="1"/>
  <c r="G48" i="40"/>
  <c r="G49" i="40"/>
  <c r="M49" i="40"/>
  <c r="O49" i="40" s="1"/>
  <c r="M50" i="40"/>
  <c r="O50" i="40" s="1"/>
  <c r="G50" i="40"/>
  <c r="G51" i="40"/>
  <c r="M51" i="40"/>
  <c r="O51" i="40" s="1"/>
  <c r="M52" i="40"/>
  <c r="O52" i="40" s="1"/>
  <c r="G52" i="40"/>
  <c r="D53" i="40"/>
  <c r="E76" i="40"/>
  <c r="G79" i="40"/>
  <c r="M79" i="40"/>
  <c r="E79" i="40"/>
  <c r="G83" i="40"/>
  <c r="M83" i="40"/>
  <c r="O83" i="40" s="1"/>
  <c r="E83" i="40"/>
  <c r="G87" i="40"/>
  <c r="M87" i="40"/>
  <c r="E87" i="40"/>
  <c r="M92" i="40"/>
  <c r="E92" i="40"/>
  <c r="G92" i="40"/>
  <c r="M96" i="40"/>
  <c r="E96" i="40"/>
  <c r="G96" i="40"/>
  <c r="M100" i="40"/>
  <c r="E100" i="40"/>
  <c r="G100" i="40"/>
  <c r="L101" i="40"/>
  <c r="M9" i="39"/>
  <c r="E9" i="39"/>
  <c r="G9" i="39"/>
  <c r="L10" i="39"/>
  <c r="M13" i="39"/>
  <c r="E13" i="39"/>
  <c r="G13" i="39"/>
  <c r="L14" i="39"/>
  <c r="M17" i="39"/>
  <c r="E17" i="39"/>
  <c r="G17" i="39"/>
  <c r="L18" i="39"/>
  <c r="M21" i="39"/>
  <c r="E21" i="39"/>
  <c r="G21" i="39"/>
  <c r="L22" i="39"/>
  <c r="L26" i="39"/>
  <c r="I25" i="39"/>
  <c r="J25" i="39" s="1"/>
  <c r="M29" i="39"/>
  <c r="E29" i="39"/>
  <c r="G29" i="39"/>
  <c r="L30" i="39"/>
  <c r="M33" i="39"/>
  <c r="E33" i="39"/>
  <c r="G33" i="39"/>
  <c r="L39" i="39"/>
  <c r="I36" i="39"/>
  <c r="J36" i="39" s="1"/>
  <c r="G42" i="39"/>
  <c r="M42" i="39"/>
  <c r="E42" i="39"/>
  <c r="G46" i="39"/>
  <c r="M46" i="39"/>
  <c r="E46" i="39"/>
  <c r="D45" i="39"/>
  <c r="K45" i="39"/>
  <c r="N45" i="39" s="1"/>
  <c r="G50" i="39"/>
  <c r="M50" i="39"/>
  <c r="E50" i="39"/>
  <c r="N52" i="39"/>
  <c r="G54" i="39"/>
  <c r="M54" i="39"/>
  <c r="O54" i="39" s="1"/>
  <c r="E54" i="39"/>
  <c r="D53" i="39"/>
  <c r="K53" i="39"/>
  <c r="N53" i="39" s="1"/>
  <c r="L55" i="39"/>
  <c r="N56" i="39"/>
  <c r="G58" i="39"/>
  <c r="M58" i="39"/>
  <c r="O58" i="39" s="1"/>
  <c r="E58" i="39"/>
  <c r="L59" i="39"/>
  <c r="N60" i="39"/>
  <c r="N61" i="39"/>
  <c r="O61" i="39" s="1"/>
  <c r="L61" i="39"/>
  <c r="N63" i="39"/>
  <c r="O63" i="39" s="1"/>
  <c r="N65" i="39"/>
  <c r="O65" i="39" s="1"/>
  <c r="L65" i="39"/>
  <c r="N67" i="39"/>
  <c r="O67" i="39" s="1"/>
  <c r="M73" i="39"/>
  <c r="O73" i="39" s="1"/>
  <c r="E73" i="39"/>
  <c r="G73" i="39"/>
  <c r="N76" i="39"/>
  <c r="F75" i="39"/>
  <c r="N75" i="39" s="1"/>
  <c r="M87" i="39"/>
  <c r="G87" i="39"/>
  <c r="E87" i="39"/>
  <c r="F89" i="39"/>
  <c r="N89" i="39" s="1"/>
  <c r="N90" i="39"/>
  <c r="M91" i="39"/>
  <c r="G91" i="39"/>
  <c r="E91" i="39"/>
  <c r="D89" i="39"/>
  <c r="L95" i="39"/>
  <c r="F89" i="40"/>
  <c r="N89" i="40" s="1"/>
  <c r="F6" i="39"/>
  <c r="F36" i="39"/>
  <c r="N37" i="39"/>
  <c r="O37" i="39" s="1"/>
  <c r="N51" i="39"/>
  <c r="O51" i="39" s="1"/>
  <c r="G61" i="39"/>
  <c r="G65" i="39"/>
  <c r="I68" i="39"/>
  <c r="J68" i="39" s="1"/>
  <c r="K68" i="39"/>
  <c r="G70" i="39"/>
  <c r="M70" i="39"/>
  <c r="G74" i="39"/>
  <c r="M74" i="39"/>
  <c r="O74" i="39" s="1"/>
  <c r="G78" i="39"/>
  <c r="M78" i="39"/>
  <c r="O78" i="39" s="1"/>
  <c r="G82" i="39"/>
  <c r="M82" i="39"/>
  <c r="O82" i="39" s="1"/>
  <c r="G86" i="39"/>
  <c r="M86" i="39"/>
  <c r="O86" i="39" s="1"/>
  <c r="G90" i="39"/>
  <c r="M90" i="39"/>
  <c r="G94" i="39"/>
  <c r="M94" i="39"/>
  <c r="O94" i="39" s="1"/>
  <c r="G98" i="39"/>
  <c r="M98" i="39"/>
  <c r="O98" i="39" s="1"/>
  <c r="M9" i="41"/>
  <c r="E9" i="41"/>
  <c r="G9" i="41"/>
  <c r="M13" i="41"/>
  <c r="E13" i="41"/>
  <c r="G13" i="41"/>
  <c r="M17" i="41"/>
  <c r="E17" i="41"/>
  <c r="G17" i="41"/>
  <c r="M21" i="41"/>
  <c r="E21" i="41"/>
  <c r="G21" i="41"/>
  <c r="L26" i="41"/>
  <c r="I25" i="41"/>
  <c r="J25" i="41" s="1"/>
  <c r="M29" i="41"/>
  <c r="E29" i="41"/>
  <c r="G29" i="41"/>
  <c r="M33" i="41"/>
  <c r="E33" i="41"/>
  <c r="G33" i="41"/>
  <c r="G38" i="41"/>
  <c r="M38" i="41"/>
  <c r="E38" i="41"/>
  <c r="G42" i="41"/>
  <c r="M42" i="41"/>
  <c r="E42" i="41"/>
  <c r="G46" i="41"/>
  <c r="M46" i="41"/>
  <c r="E46" i="41"/>
  <c r="D45" i="41"/>
  <c r="G50" i="41"/>
  <c r="M50" i="41"/>
  <c r="E50" i="41"/>
  <c r="M55" i="41"/>
  <c r="E55" i="41"/>
  <c r="G55" i="41"/>
  <c r="M59" i="41"/>
  <c r="E59" i="41"/>
  <c r="G59" i="41"/>
  <c r="G62" i="41"/>
  <c r="M62" i="41"/>
  <c r="O62" i="41" s="1"/>
  <c r="E62" i="41"/>
  <c r="G72" i="41"/>
  <c r="M72" i="41"/>
  <c r="E72" i="41"/>
  <c r="M80" i="41"/>
  <c r="O80" i="41" s="1"/>
  <c r="E80" i="41"/>
  <c r="G80" i="41"/>
  <c r="E61" i="39"/>
  <c r="G64" i="39"/>
  <c r="M64" i="39"/>
  <c r="O64" i="39" s="1"/>
  <c r="E65" i="39"/>
  <c r="E70" i="39"/>
  <c r="E74" i="39"/>
  <c r="E78" i="39"/>
  <c r="M81" i="39"/>
  <c r="O81" i="39" s="1"/>
  <c r="G81" i="39"/>
  <c r="G85" i="39"/>
  <c r="G93" i="39"/>
  <c r="G97" i="39"/>
  <c r="G101" i="39"/>
  <c r="L7" i="41"/>
  <c r="I6" i="41"/>
  <c r="J6" i="41" s="1"/>
  <c r="N8" i="41"/>
  <c r="G10" i="41"/>
  <c r="M10" i="41"/>
  <c r="O10" i="41" s="1"/>
  <c r="E10" i="41"/>
  <c r="L11" i="41"/>
  <c r="N12" i="41"/>
  <c r="G14" i="41"/>
  <c r="M14" i="41"/>
  <c r="O14" i="41" s="1"/>
  <c r="E14" i="41"/>
  <c r="L15" i="41"/>
  <c r="N16" i="41"/>
  <c r="G18" i="41"/>
  <c r="M18" i="41"/>
  <c r="O18" i="41" s="1"/>
  <c r="E18" i="41"/>
  <c r="L19" i="41"/>
  <c r="N20" i="41"/>
  <c r="G22" i="41"/>
  <c r="M22" i="41"/>
  <c r="O22" i="41" s="1"/>
  <c r="E22" i="41"/>
  <c r="L23" i="41"/>
  <c r="N24" i="41"/>
  <c r="G26" i="41"/>
  <c r="M26" i="41"/>
  <c r="O26" i="41" s="1"/>
  <c r="E26" i="41"/>
  <c r="D25" i="41"/>
  <c r="K25" i="41"/>
  <c r="N25" i="41" s="1"/>
  <c r="L27" i="41"/>
  <c r="N28" i="41"/>
  <c r="G30" i="41"/>
  <c r="M30" i="41"/>
  <c r="O30" i="41" s="1"/>
  <c r="E30" i="41"/>
  <c r="L31" i="41"/>
  <c r="N32" i="41"/>
  <c r="G34" i="41"/>
  <c r="M34" i="41"/>
  <c r="O34" i="41" s="1"/>
  <c r="E34" i="41"/>
  <c r="L35" i="41"/>
  <c r="N37" i="41"/>
  <c r="M39" i="41"/>
  <c r="O39" i="41" s="1"/>
  <c r="E39" i="41"/>
  <c r="G39" i="41"/>
  <c r="L40" i="41"/>
  <c r="N41" i="41"/>
  <c r="M43" i="41"/>
  <c r="O43" i="41" s="1"/>
  <c r="E43" i="41"/>
  <c r="G43" i="41"/>
  <c r="L44" i="41"/>
  <c r="M47" i="41"/>
  <c r="O47" i="41" s="1"/>
  <c r="E47" i="41"/>
  <c r="G47" i="41"/>
  <c r="L48" i="41"/>
  <c r="N49" i="41"/>
  <c r="M51" i="41"/>
  <c r="O51" i="41" s="1"/>
  <c r="E51" i="41"/>
  <c r="G51" i="41"/>
  <c r="L52" i="41"/>
  <c r="N54" i="41"/>
  <c r="G56" i="41"/>
  <c r="M56" i="41"/>
  <c r="O56" i="41" s="1"/>
  <c r="E56" i="41"/>
  <c r="L57" i="41"/>
  <c r="N58" i="41"/>
  <c r="G60" i="41"/>
  <c r="M60" i="41"/>
  <c r="O60" i="41" s="1"/>
  <c r="E60" i="41"/>
  <c r="L64" i="41"/>
  <c r="L66" i="41"/>
  <c r="G70" i="41"/>
  <c r="M70" i="41"/>
  <c r="E70" i="41"/>
  <c r="N72" i="41"/>
  <c r="M76" i="41"/>
  <c r="O76" i="41" s="1"/>
  <c r="E76" i="41"/>
  <c r="G76" i="41"/>
  <c r="D75" i="41"/>
  <c r="I75" i="41"/>
  <c r="J75" i="41" s="1"/>
  <c r="L77" i="41"/>
  <c r="G63" i="39"/>
  <c r="G67" i="39"/>
  <c r="G72" i="39"/>
  <c r="M72" i="39"/>
  <c r="O72" i="39" s="1"/>
  <c r="G76" i="39"/>
  <c r="M76" i="39"/>
  <c r="G80" i="39"/>
  <c r="M80" i="39"/>
  <c r="O80" i="39" s="1"/>
  <c r="G84" i="39"/>
  <c r="M84" i="39"/>
  <c r="O84" i="39" s="1"/>
  <c r="E85" i="39"/>
  <c r="G88" i="39"/>
  <c r="M88" i="39"/>
  <c r="O88" i="39" s="1"/>
  <c r="G92" i="39"/>
  <c r="M92" i="39"/>
  <c r="O92" i="39" s="1"/>
  <c r="E93" i="39"/>
  <c r="G96" i="39"/>
  <c r="M96" i="39"/>
  <c r="O96" i="39" s="1"/>
  <c r="E97" i="39"/>
  <c r="G100" i="39"/>
  <c r="M100" i="39"/>
  <c r="O100" i="39" s="1"/>
  <c r="E101" i="39"/>
  <c r="M7" i="41"/>
  <c r="O7" i="41" s="1"/>
  <c r="D6" i="41"/>
  <c r="L8" i="41"/>
  <c r="N9" i="41"/>
  <c r="M11" i="41"/>
  <c r="O11" i="41" s="1"/>
  <c r="E11" i="41"/>
  <c r="G11" i="41"/>
  <c r="L12" i="41"/>
  <c r="N13" i="41"/>
  <c r="M15" i="41"/>
  <c r="O15" i="41" s="1"/>
  <c r="E15" i="41"/>
  <c r="G15" i="41"/>
  <c r="L16" i="41"/>
  <c r="N17" i="41"/>
  <c r="M19" i="41"/>
  <c r="O19" i="41" s="1"/>
  <c r="E19" i="41"/>
  <c r="G19" i="41"/>
  <c r="L20" i="41"/>
  <c r="N21" i="41"/>
  <c r="M23" i="41"/>
  <c r="O23" i="41" s="1"/>
  <c r="E23" i="41"/>
  <c r="G23" i="41"/>
  <c r="L24" i="41"/>
  <c r="M27" i="41"/>
  <c r="O27" i="41" s="1"/>
  <c r="E27" i="41"/>
  <c r="G27" i="41"/>
  <c r="L28" i="41"/>
  <c r="N29" i="41"/>
  <c r="M31" i="41"/>
  <c r="O31" i="41" s="1"/>
  <c r="E31" i="41"/>
  <c r="G31" i="41"/>
  <c r="L32" i="41"/>
  <c r="N33" i="41"/>
  <c r="M35" i="41"/>
  <c r="O35" i="41" s="1"/>
  <c r="E35" i="41"/>
  <c r="G35" i="41"/>
  <c r="L37" i="41"/>
  <c r="I36" i="41"/>
  <c r="J36" i="41" s="1"/>
  <c r="N38" i="41"/>
  <c r="G40" i="41"/>
  <c r="M40" i="41"/>
  <c r="O40" i="41" s="1"/>
  <c r="E40" i="41"/>
  <c r="L41" i="41"/>
  <c r="N42" i="41"/>
  <c r="G44" i="41"/>
  <c r="M44" i="41"/>
  <c r="O44" i="41" s="1"/>
  <c r="E44" i="41"/>
  <c r="N46" i="41"/>
  <c r="G48" i="41"/>
  <c r="M48" i="41"/>
  <c r="O48" i="41" s="1"/>
  <c r="E48" i="41"/>
  <c r="N50" i="41"/>
  <c r="G52" i="41"/>
  <c r="M52" i="41"/>
  <c r="O52" i="41" s="1"/>
  <c r="E52" i="41"/>
  <c r="L54" i="41"/>
  <c r="I53" i="41"/>
  <c r="J53" i="41" s="1"/>
  <c r="N55" i="41"/>
  <c r="M57" i="41"/>
  <c r="O57" i="41" s="1"/>
  <c r="E57" i="41"/>
  <c r="G57" i="41"/>
  <c r="N59" i="41"/>
  <c r="M61" i="41"/>
  <c r="O61" i="41" s="1"/>
  <c r="E61" i="41"/>
  <c r="G61" i="41"/>
  <c r="G64" i="41"/>
  <c r="M64" i="41"/>
  <c r="E64" i="41"/>
  <c r="G66" i="41"/>
  <c r="M66" i="41"/>
  <c r="E66" i="41"/>
  <c r="L69" i="41"/>
  <c r="I68" i="41"/>
  <c r="N70" i="41"/>
  <c r="F68" i="41"/>
  <c r="N68" i="41" s="1"/>
  <c r="M73" i="41"/>
  <c r="O73" i="41" s="1"/>
  <c r="N74" i="41"/>
  <c r="O74" i="41" s="1"/>
  <c r="M89" i="41"/>
  <c r="G89" i="41"/>
  <c r="E89" i="41"/>
  <c r="G62" i="39"/>
  <c r="M62" i="39"/>
  <c r="O62" i="39" s="1"/>
  <c r="E63" i="39"/>
  <c r="G66" i="39"/>
  <c r="M66" i="39"/>
  <c r="O66" i="39" s="1"/>
  <c r="E67" i="39"/>
  <c r="E72" i="39"/>
  <c r="E76" i="39"/>
  <c r="E80" i="39"/>
  <c r="E84" i="39"/>
  <c r="E88" i="39"/>
  <c r="I89" i="39"/>
  <c r="E92" i="39"/>
  <c r="E96" i="39"/>
  <c r="E100" i="39"/>
  <c r="G8" i="41"/>
  <c r="M8" i="41"/>
  <c r="E8" i="41"/>
  <c r="L9" i="41"/>
  <c r="G12" i="41"/>
  <c r="M12" i="41"/>
  <c r="E12" i="41"/>
  <c r="L13" i="41"/>
  <c r="G16" i="41"/>
  <c r="M16" i="41"/>
  <c r="E16" i="41"/>
  <c r="L17" i="41"/>
  <c r="G20" i="41"/>
  <c r="M20" i="41"/>
  <c r="E20" i="41"/>
  <c r="L21" i="41"/>
  <c r="G24" i="41"/>
  <c r="M24" i="41"/>
  <c r="E24" i="41"/>
  <c r="G28" i="41"/>
  <c r="M28" i="41"/>
  <c r="E28" i="41"/>
  <c r="L29" i="41"/>
  <c r="G32" i="41"/>
  <c r="M32" i="41"/>
  <c r="E32" i="41"/>
  <c r="L33" i="41"/>
  <c r="M37" i="41"/>
  <c r="E37" i="41"/>
  <c r="D36" i="41"/>
  <c r="G37" i="41"/>
  <c r="K36" i="41"/>
  <c r="L38" i="41"/>
  <c r="M41" i="41"/>
  <c r="E41" i="41"/>
  <c r="G41" i="41"/>
  <c r="L42" i="41"/>
  <c r="N45" i="41"/>
  <c r="L46" i="41"/>
  <c r="I45" i="41"/>
  <c r="M49" i="41"/>
  <c r="E49" i="41"/>
  <c r="G49" i="41"/>
  <c r="L50" i="41"/>
  <c r="G54" i="41"/>
  <c r="M54" i="41"/>
  <c r="E54" i="41"/>
  <c r="D53" i="41"/>
  <c r="K53" i="41"/>
  <c r="L55" i="41"/>
  <c r="G58" i="41"/>
  <c r="M58" i="41"/>
  <c r="E58" i="41"/>
  <c r="L59" i="41"/>
  <c r="O63" i="41"/>
  <c r="N64" i="41"/>
  <c r="F53" i="41"/>
  <c r="N66" i="41"/>
  <c r="M69" i="41"/>
  <c r="O69" i="41" s="1"/>
  <c r="O71" i="41"/>
  <c r="L72" i="41"/>
  <c r="M78" i="41"/>
  <c r="O78" i="41" s="1"/>
  <c r="E78" i="41"/>
  <c r="G78" i="41"/>
  <c r="L82" i="41"/>
  <c r="F36" i="41"/>
  <c r="E74" i="41"/>
  <c r="M82" i="41"/>
  <c r="O82" i="41" s="1"/>
  <c r="G82" i="41"/>
  <c r="O86" i="41"/>
  <c r="G86" i="41"/>
  <c r="L90" i="41"/>
  <c r="M101" i="41"/>
  <c r="G101" i="41"/>
  <c r="E7" i="47"/>
  <c r="D6" i="47"/>
  <c r="G7" i="47"/>
  <c r="M7" i="47"/>
  <c r="E9" i="47"/>
  <c r="G9" i="47"/>
  <c r="M9" i="47"/>
  <c r="O9" i="47" s="1"/>
  <c r="E11" i="47"/>
  <c r="G11" i="47"/>
  <c r="M11" i="47"/>
  <c r="O11" i="47" s="1"/>
  <c r="E13" i="47"/>
  <c r="G13" i="47"/>
  <c r="M13" i="47"/>
  <c r="O13" i="47" s="1"/>
  <c r="E15" i="47"/>
  <c r="G15" i="47"/>
  <c r="M15" i="47"/>
  <c r="O15" i="47" s="1"/>
  <c r="E17" i="47"/>
  <c r="G17" i="47"/>
  <c r="M17" i="47"/>
  <c r="O17" i="47" s="1"/>
  <c r="E19" i="47"/>
  <c r="G19" i="47"/>
  <c r="M19" i="47"/>
  <c r="O19" i="47" s="1"/>
  <c r="E21" i="47"/>
  <c r="G21" i="47"/>
  <c r="M21" i="47"/>
  <c r="O21" i="47" s="1"/>
  <c r="E27" i="47"/>
  <c r="G27" i="47"/>
  <c r="M27" i="47"/>
  <c r="O27" i="47" s="1"/>
  <c r="G28" i="47"/>
  <c r="E33" i="47"/>
  <c r="G33" i="47"/>
  <c r="M33" i="47"/>
  <c r="O33" i="47" s="1"/>
  <c r="K36" i="47"/>
  <c r="N38" i="47"/>
  <c r="F36" i="47"/>
  <c r="E39" i="47"/>
  <c r="G39" i="47"/>
  <c r="M39" i="47"/>
  <c r="O39" i="47" s="1"/>
  <c r="G42" i="47"/>
  <c r="M44" i="47"/>
  <c r="O44" i="47" s="1"/>
  <c r="L44" i="47"/>
  <c r="G46" i="47"/>
  <c r="M48" i="47"/>
  <c r="O48" i="47" s="1"/>
  <c r="L48" i="47"/>
  <c r="E51" i="47"/>
  <c r="G51" i="47"/>
  <c r="M51" i="47"/>
  <c r="O51" i="47" s="1"/>
  <c r="N54" i="47"/>
  <c r="F53" i="47"/>
  <c r="E55" i="47"/>
  <c r="G55" i="47"/>
  <c r="D53" i="47"/>
  <c r="M55" i="47"/>
  <c r="O55" i="47" s="1"/>
  <c r="G56" i="47"/>
  <c r="O56" i="47"/>
  <c r="G58" i="47"/>
  <c r="O58" i="47"/>
  <c r="G60" i="47"/>
  <c r="O60" i="47"/>
  <c r="G62" i="47"/>
  <c r="O62" i="47"/>
  <c r="O66" i="47"/>
  <c r="O67" i="47"/>
  <c r="L67" i="47"/>
  <c r="K53" i="47"/>
  <c r="M71" i="47"/>
  <c r="O71" i="47" s="1"/>
  <c r="G71" i="47"/>
  <c r="E71" i="47"/>
  <c r="L76" i="47"/>
  <c r="I75" i="47"/>
  <c r="J75" i="47" s="1"/>
  <c r="L79" i="47"/>
  <c r="N83" i="47"/>
  <c r="N97" i="47"/>
  <c r="O97" i="47" s="1"/>
  <c r="L97" i="47"/>
  <c r="N101" i="47"/>
  <c r="O101" i="47" s="1"/>
  <c r="L101" i="47"/>
  <c r="F5" i="42"/>
  <c r="E29" i="42"/>
  <c r="G29" i="42"/>
  <c r="G63" i="41"/>
  <c r="G65" i="41"/>
  <c r="G67" i="41"/>
  <c r="G69" i="41"/>
  <c r="G71" i="41"/>
  <c r="G73" i="41"/>
  <c r="K75" i="41"/>
  <c r="G77" i="41"/>
  <c r="M77" i="41"/>
  <c r="O77" i="41" s="1"/>
  <c r="G81" i="41"/>
  <c r="M81" i="41"/>
  <c r="O81" i="41" s="1"/>
  <c r="M85" i="41"/>
  <c r="O85" i="41" s="1"/>
  <c r="E86" i="41"/>
  <c r="M87" i="41"/>
  <c r="O87" i="41" s="1"/>
  <c r="G87" i="41"/>
  <c r="G88" i="41"/>
  <c r="M88" i="41"/>
  <c r="O88" i="41" s="1"/>
  <c r="E98" i="41"/>
  <c r="G98" i="41"/>
  <c r="M98" i="41"/>
  <c r="O98" i="41" s="1"/>
  <c r="E101" i="41"/>
  <c r="N7" i="47"/>
  <c r="L22" i="47"/>
  <c r="O24" i="47"/>
  <c r="D25" i="47"/>
  <c r="G26" i="47"/>
  <c r="K25" i="47"/>
  <c r="L30" i="47"/>
  <c r="M32" i="47"/>
  <c r="O32" i="47" s="1"/>
  <c r="L32" i="47"/>
  <c r="E35" i="47"/>
  <c r="G35" i="47"/>
  <c r="M35" i="47"/>
  <c r="L35" i="47"/>
  <c r="N37" i="47"/>
  <c r="M38" i="47"/>
  <c r="L38" i="47"/>
  <c r="E41" i="47"/>
  <c r="G41" i="47"/>
  <c r="M41" i="47"/>
  <c r="L41" i="47"/>
  <c r="N49" i="47"/>
  <c r="M50" i="47"/>
  <c r="O50" i="47" s="1"/>
  <c r="L50" i="47"/>
  <c r="M54" i="47"/>
  <c r="L54" i="47"/>
  <c r="I53" i="47"/>
  <c r="J53" i="47" s="1"/>
  <c r="M69" i="47"/>
  <c r="O69" i="47" s="1"/>
  <c r="E69" i="47"/>
  <c r="G69" i="47"/>
  <c r="D68" i="47"/>
  <c r="F68" i="47"/>
  <c r="N70" i="47"/>
  <c r="M79" i="47"/>
  <c r="G79" i="47"/>
  <c r="D75" i="47"/>
  <c r="E79" i="47"/>
  <c r="K75" i="47"/>
  <c r="L83" i="47"/>
  <c r="M95" i="47"/>
  <c r="G95" i="47"/>
  <c r="E95" i="47"/>
  <c r="E31" i="42"/>
  <c r="G31" i="42"/>
  <c r="G6" i="45"/>
  <c r="E65" i="41"/>
  <c r="E67" i="41"/>
  <c r="D68" i="41"/>
  <c r="E69" i="41"/>
  <c r="E71" i="41"/>
  <c r="E73" i="41"/>
  <c r="E77" i="41"/>
  <c r="E81" i="41"/>
  <c r="G84" i="41"/>
  <c r="G90" i="41"/>
  <c r="M90" i="41"/>
  <c r="O90" i="41" s="1"/>
  <c r="M91" i="41"/>
  <c r="O91" i="41" s="1"/>
  <c r="G91" i="41"/>
  <c r="G92" i="41"/>
  <c r="M92" i="41"/>
  <c r="O92" i="41" s="1"/>
  <c r="M93" i="41"/>
  <c r="O93" i="41" s="1"/>
  <c r="G93" i="41"/>
  <c r="G94" i="41"/>
  <c r="M94" i="41"/>
  <c r="O94" i="41" s="1"/>
  <c r="M95" i="41"/>
  <c r="O95" i="41" s="1"/>
  <c r="G95" i="41"/>
  <c r="G96" i="41"/>
  <c r="M96" i="41"/>
  <c r="O96" i="41" s="1"/>
  <c r="M97" i="41"/>
  <c r="O97" i="41" s="1"/>
  <c r="G97" i="41"/>
  <c r="N99" i="41"/>
  <c r="E100" i="41"/>
  <c r="G100" i="41"/>
  <c r="M100" i="41"/>
  <c r="O100" i="41" s="1"/>
  <c r="F6" i="47"/>
  <c r="M8" i="47"/>
  <c r="O8" i="47" s="1"/>
  <c r="G8" i="47"/>
  <c r="M10" i="47"/>
  <c r="O10" i="47" s="1"/>
  <c r="G10" i="47"/>
  <c r="M12" i="47"/>
  <c r="O12" i="47" s="1"/>
  <c r="G12" i="47"/>
  <c r="M14" i="47"/>
  <c r="O14" i="47" s="1"/>
  <c r="G14" i="47"/>
  <c r="M16" i="47"/>
  <c r="O16" i="47" s="1"/>
  <c r="G16" i="47"/>
  <c r="M18" i="47"/>
  <c r="O18" i="47" s="1"/>
  <c r="G18" i="47"/>
  <c r="M20" i="47"/>
  <c r="O20" i="47" s="1"/>
  <c r="G20" i="47"/>
  <c r="E23" i="47"/>
  <c r="G23" i="47"/>
  <c r="M23" i="47"/>
  <c r="O23" i="47" s="1"/>
  <c r="L23" i="47"/>
  <c r="G24" i="47"/>
  <c r="I25" i="47"/>
  <c r="J25" i="47" s="1"/>
  <c r="L28" i="47"/>
  <c r="E31" i="47"/>
  <c r="G31" i="47"/>
  <c r="M31" i="47"/>
  <c r="O31" i="47" s="1"/>
  <c r="L31" i="47"/>
  <c r="M34" i="47"/>
  <c r="O34" i="47" s="1"/>
  <c r="L34" i="47"/>
  <c r="M40" i="47"/>
  <c r="O40" i="47" s="1"/>
  <c r="L40" i="47"/>
  <c r="E43" i="47"/>
  <c r="G43" i="47"/>
  <c r="M43" i="47"/>
  <c r="O43" i="47" s="1"/>
  <c r="N46" i="47"/>
  <c r="F45" i="47"/>
  <c r="E47" i="47"/>
  <c r="G47" i="47"/>
  <c r="D45" i="47"/>
  <c r="M47" i="47"/>
  <c r="O47" i="47" s="1"/>
  <c r="M52" i="47"/>
  <c r="O52" i="47" s="1"/>
  <c r="L52" i="47"/>
  <c r="M83" i="47"/>
  <c r="G83" i="47"/>
  <c r="E83" i="47"/>
  <c r="N93" i="47"/>
  <c r="O93" i="47" s="1"/>
  <c r="L93" i="47"/>
  <c r="E6" i="42"/>
  <c r="G6" i="42"/>
  <c r="E33" i="42"/>
  <c r="G33" i="42"/>
  <c r="G74" i="41"/>
  <c r="F75" i="41"/>
  <c r="N75" i="41" s="1"/>
  <c r="G79" i="41"/>
  <c r="M79" i="41"/>
  <c r="O79" i="41" s="1"/>
  <c r="G83" i="41"/>
  <c r="M83" i="41"/>
  <c r="O83" i="41" s="1"/>
  <c r="E84" i="41"/>
  <c r="E90" i="41"/>
  <c r="K89" i="41"/>
  <c r="N89" i="41" s="1"/>
  <c r="E91" i="41"/>
  <c r="E92" i="41"/>
  <c r="E93" i="41"/>
  <c r="E94" i="41"/>
  <c r="E95" i="41"/>
  <c r="E96" i="41"/>
  <c r="E97" i="41"/>
  <c r="M99" i="41"/>
  <c r="G99" i="41"/>
  <c r="N101" i="41"/>
  <c r="L7" i="47"/>
  <c r="I6" i="47"/>
  <c r="J6" i="47" s="1"/>
  <c r="E8" i="47"/>
  <c r="L9" i="47"/>
  <c r="E10" i="47"/>
  <c r="L11" i="47"/>
  <c r="E12" i="47"/>
  <c r="L13" i="47"/>
  <c r="E14" i="47"/>
  <c r="L15" i="47"/>
  <c r="E16" i="47"/>
  <c r="L17" i="47"/>
  <c r="E18" i="47"/>
  <c r="L19" i="47"/>
  <c r="E20" i="47"/>
  <c r="L21" i="47"/>
  <c r="N26" i="47"/>
  <c r="O26" i="47" s="1"/>
  <c r="F25" i="47"/>
  <c r="N25" i="47" s="1"/>
  <c r="L26" i="47"/>
  <c r="E29" i="47"/>
  <c r="G29" i="47"/>
  <c r="M29" i="47"/>
  <c r="O29" i="47" s="1"/>
  <c r="L29" i="47"/>
  <c r="G34" i="47"/>
  <c r="N35" i="47"/>
  <c r="E37" i="47"/>
  <c r="D36" i="47"/>
  <c r="G37" i="47"/>
  <c r="M37" i="47"/>
  <c r="L37" i="47"/>
  <c r="G40" i="47"/>
  <c r="N41" i="47"/>
  <c r="M42" i="47"/>
  <c r="O42" i="47" s="1"/>
  <c r="L42" i="47"/>
  <c r="M46" i="47"/>
  <c r="L46" i="47"/>
  <c r="I45" i="47"/>
  <c r="J45" i="47" s="1"/>
  <c r="K45" i="47"/>
  <c r="E49" i="47"/>
  <c r="G49" i="47"/>
  <c r="M49" i="47"/>
  <c r="L49" i="47"/>
  <c r="G52" i="47"/>
  <c r="N79" i="47"/>
  <c r="M87" i="47"/>
  <c r="O87" i="47" s="1"/>
  <c r="G87" i="47"/>
  <c r="E87" i="47"/>
  <c r="F89" i="47"/>
  <c r="N89" i="47" s="1"/>
  <c r="N90" i="47"/>
  <c r="M91" i="47"/>
  <c r="O91" i="47" s="1"/>
  <c r="G91" i="47"/>
  <c r="E91" i="47"/>
  <c r="D89" i="47"/>
  <c r="N95" i="47"/>
  <c r="M99" i="47"/>
  <c r="O99" i="47" s="1"/>
  <c r="G99" i="47"/>
  <c r="E99" i="47"/>
  <c r="E27" i="42"/>
  <c r="G27" i="42"/>
  <c r="E35" i="42"/>
  <c r="G35" i="42"/>
  <c r="M57" i="47"/>
  <c r="O57" i="47" s="1"/>
  <c r="M59" i="47"/>
  <c r="O59" i="47" s="1"/>
  <c r="M61" i="47"/>
  <c r="O61" i="47" s="1"/>
  <c r="M63" i="47"/>
  <c r="O63" i="47" s="1"/>
  <c r="G64" i="47"/>
  <c r="M65" i="47"/>
  <c r="O65" i="47" s="1"/>
  <c r="G66" i="47"/>
  <c r="I68" i="47"/>
  <c r="J68" i="47" s="1"/>
  <c r="K68" i="47"/>
  <c r="G70" i="47"/>
  <c r="M70" i="47"/>
  <c r="G74" i="47"/>
  <c r="M74" i="47"/>
  <c r="O74" i="47" s="1"/>
  <c r="F75" i="47"/>
  <c r="G78" i="47"/>
  <c r="M78" i="47"/>
  <c r="O78" i="47" s="1"/>
  <c r="G82" i="47"/>
  <c r="M82" i="47"/>
  <c r="O82" i="47" s="1"/>
  <c r="G86" i="47"/>
  <c r="M86" i="47"/>
  <c r="O86" i="47" s="1"/>
  <c r="G90" i="47"/>
  <c r="M90" i="47"/>
  <c r="G94" i="47"/>
  <c r="M94" i="47"/>
  <c r="O94" i="47" s="1"/>
  <c r="G98" i="47"/>
  <c r="M98" i="47"/>
  <c r="O98" i="47" s="1"/>
  <c r="E8" i="42"/>
  <c r="G9" i="42"/>
  <c r="E12" i="42"/>
  <c r="G13" i="42"/>
  <c r="E16" i="42"/>
  <c r="G17" i="42"/>
  <c r="E20" i="42"/>
  <c r="G21" i="42"/>
  <c r="E24" i="42"/>
  <c r="D25" i="42"/>
  <c r="G37" i="42"/>
  <c r="G46" i="42"/>
  <c r="G47" i="42"/>
  <c r="E49" i="42"/>
  <c r="E50" i="42"/>
  <c r="E51" i="42"/>
  <c r="E52" i="42"/>
  <c r="E69" i="42"/>
  <c r="E70" i="42"/>
  <c r="E71" i="42"/>
  <c r="E72" i="42"/>
  <c r="E73" i="42"/>
  <c r="E74" i="42"/>
  <c r="E90" i="42"/>
  <c r="E91" i="42"/>
  <c r="E92" i="42"/>
  <c r="E93" i="42"/>
  <c r="E94" i="42"/>
  <c r="E95" i="42"/>
  <c r="M17" i="45"/>
  <c r="O17" i="45" s="1"/>
  <c r="G17" i="45"/>
  <c r="G20" i="45"/>
  <c r="M20" i="45"/>
  <c r="L21" i="45"/>
  <c r="G24" i="45"/>
  <c r="M24" i="45"/>
  <c r="G28" i="45"/>
  <c r="M28" i="45"/>
  <c r="L29" i="45"/>
  <c r="G32" i="45"/>
  <c r="M32" i="45"/>
  <c r="L33" i="45"/>
  <c r="M37" i="45"/>
  <c r="D36" i="45"/>
  <c r="E36" i="45" s="1"/>
  <c r="G37" i="45"/>
  <c r="K36" i="45"/>
  <c r="L38" i="45"/>
  <c r="M41" i="45"/>
  <c r="G41" i="45"/>
  <c r="L42" i="45"/>
  <c r="N45" i="45"/>
  <c r="L46" i="45"/>
  <c r="I45" i="45"/>
  <c r="M49" i="45"/>
  <c r="G49" i="45"/>
  <c r="L50" i="45"/>
  <c r="N53" i="45"/>
  <c r="L54" i="45"/>
  <c r="I53" i="45"/>
  <c r="M57" i="45"/>
  <c r="G57" i="45"/>
  <c r="L58" i="45"/>
  <c r="M61" i="45"/>
  <c r="G61" i="45"/>
  <c r="L62" i="45"/>
  <c r="M65" i="45"/>
  <c r="O65" i="45" s="1"/>
  <c r="G65" i="45"/>
  <c r="G70" i="45"/>
  <c r="D68" i="45"/>
  <c r="E68" i="45" s="1"/>
  <c r="M70" i="45"/>
  <c r="L70" i="45"/>
  <c r="N76" i="45"/>
  <c r="F75" i="45"/>
  <c r="O81" i="45"/>
  <c r="L82" i="45"/>
  <c r="G84" i="45"/>
  <c r="M84" i="45"/>
  <c r="O84" i="45" s="1"/>
  <c r="G86" i="45"/>
  <c r="O91" i="45"/>
  <c r="O95" i="45"/>
  <c r="O99" i="45"/>
  <c r="L56" i="47"/>
  <c r="L58" i="47"/>
  <c r="L60" i="47"/>
  <c r="L62" i="47"/>
  <c r="L64" i="47"/>
  <c r="L66" i="47"/>
  <c r="E70" i="47"/>
  <c r="M73" i="47"/>
  <c r="O73" i="47" s="1"/>
  <c r="G73" i="47"/>
  <c r="M77" i="47"/>
  <c r="O77" i="47" s="1"/>
  <c r="G77" i="47"/>
  <c r="G81" i="47"/>
  <c r="G85" i="47"/>
  <c r="G93" i="47"/>
  <c r="G97" i="47"/>
  <c r="G101" i="47"/>
  <c r="G10" i="42"/>
  <c r="G14" i="42"/>
  <c r="G18" i="42"/>
  <c r="G22" i="42"/>
  <c r="G28" i="42"/>
  <c r="G32" i="42"/>
  <c r="G38" i="42"/>
  <c r="E68" i="42"/>
  <c r="G68" i="42"/>
  <c r="G89" i="42"/>
  <c r="E89" i="42"/>
  <c r="M7" i="45"/>
  <c r="O7" i="45" s="1"/>
  <c r="G7" i="45"/>
  <c r="G8" i="45"/>
  <c r="M8" i="45"/>
  <c r="O8" i="45" s="1"/>
  <c r="M9" i="45"/>
  <c r="O9" i="45" s="1"/>
  <c r="G9" i="45"/>
  <c r="G10" i="45"/>
  <c r="M10" i="45"/>
  <c r="O10" i="45" s="1"/>
  <c r="M11" i="45"/>
  <c r="O11" i="45" s="1"/>
  <c r="G11" i="45"/>
  <c r="G12" i="45"/>
  <c r="M12" i="45"/>
  <c r="O12" i="45" s="1"/>
  <c r="M13" i="45"/>
  <c r="O13" i="45" s="1"/>
  <c r="G13" i="45"/>
  <c r="G14" i="45"/>
  <c r="M14" i="45"/>
  <c r="O14" i="45" s="1"/>
  <c r="M15" i="45"/>
  <c r="O15" i="45" s="1"/>
  <c r="G15" i="45"/>
  <c r="G16" i="45"/>
  <c r="M16" i="45"/>
  <c r="O16" i="45" s="1"/>
  <c r="M19" i="45"/>
  <c r="O19" i="45" s="1"/>
  <c r="G19" i="45"/>
  <c r="M21" i="45"/>
  <c r="G21" i="45"/>
  <c r="L26" i="45"/>
  <c r="I25" i="45"/>
  <c r="J25" i="45" s="1"/>
  <c r="M29" i="45"/>
  <c r="G29" i="45"/>
  <c r="M33" i="45"/>
  <c r="G33" i="45"/>
  <c r="G38" i="45"/>
  <c r="M38" i="45"/>
  <c r="G42" i="45"/>
  <c r="M42" i="45"/>
  <c r="G46" i="45"/>
  <c r="M46" i="45"/>
  <c r="D45" i="45"/>
  <c r="E45" i="45" s="1"/>
  <c r="G50" i="45"/>
  <c r="M50" i="45"/>
  <c r="G54" i="45"/>
  <c r="M54" i="45"/>
  <c r="D53" i="45"/>
  <c r="E53" i="45" s="1"/>
  <c r="G58" i="45"/>
  <c r="M58" i="45"/>
  <c r="G62" i="45"/>
  <c r="M62" i="45"/>
  <c r="L69" i="45"/>
  <c r="I68" i="45"/>
  <c r="J68" i="45" s="1"/>
  <c r="G82" i="45"/>
  <c r="M82" i="45"/>
  <c r="G57" i="47"/>
  <c r="G59" i="47"/>
  <c r="G61" i="47"/>
  <c r="G63" i="47"/>
  <c r="G65" i="47"/>
  <c r="G67" i="47"/>
  <c r="G72" i="47"/>
  <c r="M72" i="47"/>
  <c r="O72" i="47" s="1"/>
  <c r="M76" i="47"/>
  <c r="O76" i="47" s="1"/>
  <c r="G80" i="47"/>
  <c r="M80" i="47"/>
  <c r="O80" i="47" s="1"/>
  <c r="E81" i="47"/>
  <c r="G84" i="47"/>
  <c r="M84" i="47"/>
  <c r="O84" i="47" s="1"/>
  <c r="E85" i="47"/>
  <c r="G88" i="47"/>
  <c r="M88" i="47"/>
  <c r="O88" i="47" s="1"/>
  <c r="G92" i="47"/>
  <c r="M92" i="47"/>
  <c r="O92" i="47" s="1"/>
  <c r="E93" i="47"/>
  <c r="G96" i="47"/>
  <c r="M96" i="47"/>
  <c r="O96" i="47" s="1"/>
  <c r="E97" i="47"/>
  <c r="G100" i="47"/>
  <c r="M100" i="47"/>
  <c r="O100" i="47" s="1"/>
  <c r="E101" i="47"/>
  <c r="G7" i="42"/>
  <c r="E10" i="42"/>
  <c r="G11" i="42"/>
  <c r="G15" i="42"/>
  <c r="G19" i="42"/>
  <c r="G23" i="42"/>
  <c r="E28" i="42"/>
  <c r="E32" i="42"/>
  <c r="G39" i="42"/>
  <c r="G40" i="42"/>
  <c r="G41" i="42"/>
  <c r="G42" i="42"/>
  <c r="G43" i="42"/>
  <c r="G44" i="42"/>
  <c r="D45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I6" i="45"/>
  <c r="J6" i="45" s="1"/>
  <c r="L18" i="45"/>
  <c r="N20" i="45"/>
  <c r="G22" i="45"/>
  <c r="M22" i="45"/>
  <c r="O22" i="45" s="1"/>
  <c r="N24" i="45"/>
  <c r="G26" i="45"/>
  <c r="M26" i="45"/>
  <c r="O26" i="45" s="1"/>
  <c r="D25" i="45"/>
  <c r="E25" i="45" s="1"/>
  <c r="K25" i="45"/>
  <c r="N28" i="45"/>
  <c r="G30" i="45"/>
  <c r="M30" i="45"/>
  <c r="O30" i="45" s="1"/>
  <c r="N32" i="45"/>
  <c r="G34" i="45"/>
  <c r="M34" i="45"/>
  <c r="O34" i="45" s="1"/>
  <c r="N37" i="45"/>
  <c r="M39" i="45"/>
  <c r="O39" i="45" s="1"/>
  <c r="G39" i="45"/>
  <c r="N41" i="45"/>
  <c r="M43" i="45"/>
  <c r="O43" i="45" s="1"/>
  <c r="G43" i="45"/>
  <c r="M47" i="45"/>
  <c r="O47" i="45" s="1"/>
  <c r="G47" i="45"/>
  <c r="N49" i="45"/>
  <c r="M51" i="45"/>
  <c r="O51" i="45" s="1"/>
  <c r="G51" i="45"/>
  <c r="M55" i="45"/>
  <c r="O55" i="45" s="1"/>
  <c r="G55" i="45"/>
  <c r="N57" i="45"/>
  <c r="M59" i="45"/>
  <c r="O59" i="45" s="1"/>
  <c r="G59" i="45"/>
  <c r="N61" i="45"/>
  <c r="M63" i="45"/>
  <c r="O63" i="45" s="1"/>
  <c r="G63" i="45"/>
  <c r="G66" i="45"/>
  <c r="M66" i="45"/>
  <c r="O66" i="45" s="1"/>
  <c r="N70" i="45"/>
  <c r="G72" i="45"/>
  <c r="M72" i="45"/>
  <c r="G74" i="45"/>
  <c r="M74" i="45"/>
  <c r="G80" i="45"/>
  <c r="M80" i="45"/>
  <c r="N82" i="45"/>
  <c r="M85" i="45"/>
  <c r="O85" i="45" s="1"/>
  <c r="N90" i="45"/>
  <c r="O90" i="45" s="1"/>
  <c r="F89" i="45"/>
  <c r="N89" i="45" s="1"/>
  <c r="I36" i="47"/>
  <c r="J36" i="47" s="1"/>
  <c r="E67" i="47"/>
  <c r="E72" i="47"/>
  <c r="E76" i="47"/>
  <c r="E80" i="47"/>
  <c r="E84" i="47"/>
  <c r="E88" i="47"/>
  <c r="I89" i="47"/>
  <c r="J89" i="47" s="1"/>
  <c r="E92" i="47"/>
  <c r="E96" i="47"/>
  <c r="E100" i="47"/>
  <c r="G26" i="42"/>
  <c r="G30" i="42"/>
  <c r="G34" i="42"/>
  <c r="G36" i="42"/>
  <c r="D53" i="42"/>
  <c r="D75" i="42"/>
  <c r="G96" i="42"/>
  <c r="G97" i="42"/>
  <c r="G98" i="42"/>
  <c r="G99" i="42"/>
  <c r="G100" i="42"/>
  <c r="G101" i="42"/>
  <c r="G18" i="45"/>
  <c r="M18" i="45"/>
  <c r="O18" i="45" s="1"/>
  <c r="L20" i="45"/>
  <c r="N21" i="45"/>
  <c r="M23" i="45"/>
  <c r="O23" i="45" s="1"/>
  <c r="G23" i="45"/>
  <c r="L24" i="45"/>
  <c r="M27" i="45"/>
  <c r="O27" i="45" s="1"/>
  <c r="G27" i="45"/>
  <c r="L28" i="45"/>
  <c r="N29" i="45"/>
  <c r="M31" i="45"/>
  <c r="O31" i="45" s="1"/>
  <c r="G31" i="45"/>
  <c r="L32" i="45"/>
  <c r="N33" i="45"/>
  <c r="M35" i="45"/>
  <c r="O35" i="45" s="1"/>
  <c r="G35" i="45"/>
  <c r="L37" i="45"/>
  <c r="I36" i="45"/>
  <c r="J36" i="45" s="1"/>
  <c r="N38" i="45"/>
  <c r="G40" i="45"/>
  <c r="M40" i="45"/>
  <c r="O40" i="45" s="1"/>
  <c r="L41" i="45"/>
  <c r="N42" i="45"/>
  <c r="G44" i="45"/>
  <c r="M44" i="45"/>
  <c r="O44" i="45" s="1"/>
  <c r="N46" i="45"/>
  <c r="G48" i="45"/>
  <c r="M48" i="45"/>
  <c r="O48" i="45" s="1"/>
  <c r="L49" i="45"/>
  <c r="N50" i="45"/>
  <c r="G52" i="45"/>
  <c r="M52" i="45"/>
  <c r="O52" i="45" s="1"/>
  <c r="N54" i="45"/>
  <c r="G56" i="45"/>
  <c r="M56" i="45"/>
  <c r="O56" i="45" s="1"/>
  <c r="L57" i="45"/>
  <c r="N58" i="45"/>
  <c r="G60" i="45"/>
  <c r="M60" i="45"/>
  <c r="O60" i="45" s="1"/>
  <c r="L61" i="45"/>
  <c r="N62" i="45"/>
  <c r="G64" i="45"/>
  <c r="M64" i="45"/>
  <c r="O64" i="45" s="1"/>
  <c r="K68" i="45"/>
  <c r="O71" i="45"/>
  <c r="N72" i="45"/>
  <c r="N74" i="45"/>
  <c r="G76" i="45"/>
  <c r="M76" i="45"/>
  <c r="D75" i="45"/>
  <c r="E75" i="45" s="1"/>
  <c r="K75" i="45"/>
  <c r="G78" i="45"/>
  <c r="M78" i="45"/>
  <c r="O78" i="45" s="1"/>
  <c r="N80" i="45"/>
  <c r="M83" i="45"/>
  <c r="O83" i="45" s="1"/>
  <c r="L84" i="45"/>
  <c r="O86" i="45"/>
  <c r="O87" i="45"/>
  <c r="G92" i="45"/>
  <c r="G96" i="45"/>
  <c r="L100" i="45"/>
  <c r="K89" i="45"/>
  <c r="F36" i="45"/>
  <c r="F68" i="45"/>
  <c r="N68" i="45" s="1"/>
  <c r="I75" i="45"/>
  <c r="J75" i="45" s="1"/>
  <c r="L86" i="45"/>
  <c r="L88" i="45"/>
  <c r="D89" i="45"/>
  <c r="E89" i="45" s="1"/>
  <c r="I89" i="45"/>
  <c r="J89" i="45" s="1"/>
  <c r="L90" i="45"/>
  <c r="L92" i="45"/>
  <c r="L94" i="45"/>
  <c r="L96" i="45"/>
  <c r="L98" i="45"/>
  <c r="G67" i="45"/>
  <c r="G69" i="45"/>
  <c r="G71" i="45"/>
  <c r="G73" i="45"/>
  <c r="G77" i="45"/>
  <c r="G79" i="45"/>
  <c r="G81" i="45"/>
  <c r="G83" i="45"/>
  <c r="G85" i="45"/>
  <c r="G87" i="45"/>
  <c r="G91" i="45"/>
  <c r="G93" i="45"/>
  <c r="G95" i="45"/>
  <c r="G97" i="45"/>
  <c r="G99" i="45"/>
  <c r="G101" i="45"/>
  <c r="M101" i="45"/>
  <c r="O101" i="45" s="1"/>
  <c r="G100" i="45"/>
  <c r="G25" i="38"/>
  <c r="M7" i="38"/>
  <c r="O7" i="38" s="1"/>
  <c r="G7" i="38"/>
  <c r="G8" i="38"/>
  <c r="M8" i="38"/>
  <c r="O8" i="38" s="1"/>
  <c r="M9" i="38"/>
  <c r="O9" i="38" s="1"/>
  <c r="G9" i="38"/>
  <c r="G10" i="38"/>
  <c r="M10" i="38"/>
  <c r="O10" i="38" s="1"/>
  <c r="M11" i="38"/>
  <c r="O11" i="38" s="1"/>
  <c r="G11" i="38"/>
  <c r="G12" i="38"/>
  <c r="M12" i="38"/>
  <c r="O12" i="38" s="1"/>
  <c r="M13" i="38"/>
  <c r="O13" i="38" s="1"/>
  <c r="G13" i="38"/>
  <c r="G14" i="38"/>
  <c r="M14" i="38"/>
  <c r="O14" i="38" s="1"/>
  <c r="M15" i="38"/>
  <c r="O15" i="38" s="1"/>
  <c r="G15" i="38"/>
  <c r="G16" i="38"/>
  <c r="M16" i="38"/>
  <c r="O16" i="38" s="1"/>
  <c r="M17" i="38"/>
  <c r="O17" i="38" s="1"/>
  <c r="G17" i="38"/>
  <c r="G18" i="38"/>
  <c r="M18" i="38"/>
  <c r="O18" i="38" s="1"/>
  <c r="M19" i="38"/>
  <c r="O19" i="38" s="1"/>
  <c r="G19" i="38"/>
  <c r="G20" i="38"/>
  <c r="M20" i="38"/>
  <c r="O20" i="38" s="1"/>
  <c r="M21" i="38"/>
  <c r="O21" i="38" s="1"/>
  <c r="G21" i="38"/>
  <c r="G22" i="38"/>
  <c r="M22" i="38"/>
  <c r="O22" i="38" s="1"/>
  <c r="M23" i="38"/>
  <c r="O23" i="38" s="1"/>
  <c r="G23" i="38"/>
  <c r="G24" i="38"/>
  <c r="M24" i="38"/>
  <c r="O24" i="38" s="1"/>
  <c r="M27" i="38"/>
  <c r="O27" i="38" s="1"/>
  <c r="G27" i="38"/>
  <c r="L29" i="38"/>
  <c r="M33" i="38"/>
  <c r="G33" i="38"/>
  <c r="G38" i="38"/>
  <c r="M38" i="38"/>
  <c r="M39" i="38"/>
  <c r="L39" i="38"/>
  <c r="M42" i="38"/>
  <c r="G42" i="38"/>
  <c r="M46" i="38"/>
  <c r="L46" i="38"/>
  <c r="I45" i="38"/>
  <c r="J45" i="38" s="1"/>
  <c r="M54" i="38"/>
  <c r="O54" i="38" s="1"/>
  <c r="G54" i="38"/>
  <c r="D53" i="38"/>
  <c r="E53" i="38" s="1"/>
  <c r="I6" i="38"/>
  <c r="J6" i="38" s="1"/>
  <c r="G26" i="38"/>
  <c r="M26" i="38"/>
  <c r="O26" i="38" s="1"/>
  <c r="M29" i="38"/>
  <c r="O29" i="38" s="1"/>
  <c r="G29" i="38"/>
  <c r="N32" i="38"/>
  <c r="G34" i="38"/>
  <c r="M34" i="38"/>
  <c r="O34" i="38" s="1"/>
  <c r="N37" i="38"/>
  <c r="N41" i="38"/>
  <c r="G43" i="38"/>
  <c r="M43" i="38"/>
  <c r="K45" i="38"/>
  <c r="M47" i="38"/>
  <c r="L47" i="38"/>
  <c r="L48" i="38"/>
  <c r="M58" i="38"/>
  <c r="O58" i="38" s="1"/>
  <c r="G58" i="38"/>
  <c r="I25" i="38"/>
  <c r="J25" i="38" s="1"/>
  <c r="K25" i="38"/>
  <c r="N25" i="38" s="1"/>
  <c r="G28" i="38"/>
  <c r="M28" i="38"/>
  <c r="O28" i="38" s="1"/>
  <c r="N30" i="38"/>
  <c r="M31" i="38"/>
  <c r="O31" i="38" s="1"/>
  <c r="G31" i="38"/>
  <c r="L32" i="38"/>
  <c r="N33" i="38"/>
  <c r="M35" i="38"/>
  <c r="O35" i="38" s="1"/>
  <c r="G35" i="38"/>
  <c r="L37" i="38"/>
  <c r="I36" i="38"/>
  <c r="J36" i="38" s="1"/>
  <c r="N38" i="38"/>
  <c r="M40" i="38"/>
  <c r="O40" i="38" s="1"/>
  <c r="G40" i="38"/>
  <c r="L41" i="38"/>
  <c r="N42" i="38"/>
  <c r="N43" i="38"/>
  <c r="F36" i="38"/>
  <c r="G44" i="38"/>
  <c r="N44" i="38"/>
  <c r="O52" i="38"/>
  <c r="D6" i="38"/>
  <c r="E6" i="38" s="1"/>
  <c r="L27" i="38"/>
  <c r="G30" i="38"/>
  <c r="M30" i="38"/>
  <c r="G32" i="38"/>
  <c r="M32" i="38"/>
  <c r="O32" i="38" s="1"/>
  <c r="L33" i="38"/>
  <c r="M37" i="38"/>
  <c r="D36" i="38"/>
  <c r="E36" i="38" s="1"/>
  <c r="G37" i="38"/>
  <c r="K36" i="38"/>
  <c r="L38" i="38"/>
  <c r="G41" i="38"/>
  <c r="M41" i="38"/>
  <c r="L42" i="38"/>
  <c r="L43" i="38"/>
  <c r="M44" i="38"/>
  <c r="L44" i="38"/>
  <c r="F45" i="38"/>
  <c r="G48" i="38"/>
  <c r="M48" i="38"/>
  <c r="O48" i="38" s="1"/>
  <c r="D45" i="38"/>
  <c r="E45" i="38" s="1"/>
  <c r="N46" i="38"/>
  <c r="N47" i="38"/>
  <c r="L54" i="38"/>
  <c r="M56" i="38"/>
  <c r="O56" i="38" s="1"/>
  <c r="L56" i="38"/>
  <c r="M57" i="38"/>
  <c r="O57" i="38" s="1"/>
  <c r="L61" i="38"/>
  <c r="G64" i="38"/>
  <c r="M64" i="38"/>
  <c r="O64" i="38" s="1"/>
  <c r="L64" i="38"/>
  <c r="N69" i="38"/>
  <c r="O69" i="38" s="1"/>
  <c r="F68" i="38"/>
  <c r="L69" i="38"/>
  <c r="G72" i="38"/>
  <c r="M72" i="38"/>
  <c r="O72" i="38" s="1"/>
  <c r="L72" i="38"/>
  <c r="G73" i="38"/>
  <c r="N78" i="38"/>
  <c r="G6" i="37"/>
  <c r="G46" i="38"/>
  <c r="G49" i="38"/>
  <c r="G52" i="38"/>
  <c r="M60" i="38"/>
  <c r="O60" i="38" s="1"/>
  <c r="G62" i="38"/>
  <c r="M62" i="38"/>
  <c r="O62" i="38" s="1"/>
  <c r="G70" i="38"/>
  <c r="M70" i="38"/>
  <c r="O70" i="38" s="1"/>
  <c r="G71" i="38"/>
  <c r="D75" i="38"/>
  <c r="E75" i="38" s="1"/>
  <c r="G76" i="38"/>
  <c r="M76" i="38"/>
  <c r="N39" i="38"/>
  <c r="G51" i="38"/>
  <c r="M51" i="38"/>
  <c r="O51" i="38" s="1"/>
  <c r="L58" i="38"/>
  <c r="L60" i="38"/>
  <c r="G61" i="38"/>
  <c r="L65" i="38"/>
  <c r="O67" i="38"/>
  <c r="D68" i="38"/>
  <c r="E68" i="38" s="1"/>
  <c r="G69" i="38"/>
  <c r="K68" i="38"/>
  <c r="L73" i="38"/>
  <c r="N77" i="38"/>
  <c r="F75" i="38"/>
  <c r="N75" i="38" s="1"/>
  <c r="M78" i="38"/>
  <c r="G78" i="38"/>
  <c r="L50" i="38"/>
  <c r="K53" i="38"/>
  <c r="N53" i="38" s="1"/>
  <c r="G55" i="38"/>
  <c r="G56" i="38"/>
  <c r="G59" i="38"/>
  <c r="M59" i="38"/>
  <c r="O59" i="38" s="1"/>
  <c r="L63" i="38"/>
  <c r="G66" i="38"/>
  <c r="M66" i="38"/>
  <c r="O66" i="38" s="1"/>
  <c r="L66" i="38"/>
  <c r="G67" i="38"/>
  <c r="I68" i="38"/>
  <c r="J68" i="38" s="1"/>
  <c r="L71" i="38"/>
  <c r="G74" i="38"/>
  <c r="M74" i="38"/>
  <c r="O74" i="38" s="1"/>
  <c r="L74" i="38"/>
  <c r="N76" i="38"/>
  <c r="M82" i="38"/>
  <c r="O82" i="38" s="1"/>
  <c r="G82" i="38"/>
  <c r="G89" i="38"/>
  <c r="G77" i="38"/>
  <c r="M77" i="38"/>
  <c r="G81" i="38"/>
  <c r="M81" i="38"/>
  <c r="O81" i="38" s="1"/>
  <c r="G85" i="38"/>
  <c r="M85" i="38"/>
  <c r="O85" i="38" s="1"/>
  <c r="M86" i="38"/>
  <c r="O86" i="38" s="1"/>
  <c r="G86" i="38"/>
  <c r="G87" i="38"/>
  <c r="M87" i="38"/>
  <c r="O87" i="38" s="1"/>
  <c r="M88" i="38"/>
  <c r="O88" i="38" s="1"/>
  <c r="G88" i="38"/>
  <c r="I6" i="37"/>
  <c r="J6" i="37" s="1"/>
  <c r="G12" i="37"/>
  <c r="M12" i="37"/>
  <c r="O12" i="37" s="1"/>
  <c r="G14" i="37"/>
  <c r="M14" i="37"/>
  <c r="O14" i="37" s="1"/>
  <c r="L15" i="37"/>
  <c r="N16" i="37"/>
  <c r="G18" i="37"/>
  <c r="M18" i="37"/>
  <c r="O18" i="37" s="1"/>
  <c r="L19" i="37"/>
  <c r="N20" i="37"/>
  <c r="G22" i="37"/>
  <c r="M22" i="37"/>
  <c r="O22" i="37" s="1"/>
  <c r="L23" i="37"/>
  <c r="L24" i="37"/>
  <c r="L26" i="37"/>
  <c r="I25" i="37"/>
  <c r="N27" i="37"/>
  <c r="M29" i="37"/>
  <c r="O29" i="37" s="1"/>
  <c r="G29" i="37"/>
  <c r="G80" i="38"/>
  <c r="G84" i="38"/>
  <c r="M90" i="38"/>
  <c r="O90" i="38" s="1"/>
  <c r="G90" i="38"/>
  <c r="G91" i="38"/>
  <c r="M91" i="38"/>
  <c r="O91" i="38" s="1"/>
  <c r="M92" i="38"/>
  <c r="O92" i="38" s="1"/>
  <c r="G92" i="38"/>
  <c r="G93" i="38"/>
  <c r="M93" i="38"/>
  <c r="O93" i="38" s="1"/>
  <c r="M94" i="38"/>
  <c r="O94" i="38" s="1"/>
  <c r="G94" i="38"/>
  <c r="G95" i="38"/>
  <c r="M95" i="38"/>
  <c r="O95" i="38" s="1"/>
  <c r="M96" i="38"/>
  <c r="O96" i="38" s="1"/>
  <c r="G96" i="38"/>
  <c r="G97" i="38"/>
  <c r="M97" i="38"/>
  <c r="O97" i="38" s="1"/>
  <c r="M98" i="38"/>
  <c r="O98" i="38" s="1"/>
  <c r="G98" i="38"/>
  <c r="G99" i="38"/>
  <c r="M99" i="38"/>
  <c r="O99" i="38" s="1"/>
  <c r="M100" i="38"/>
  <c r="O100" i="38" s="1"/>
  <c r="G100" i="38"/>
  <c r="G101" i="38"/>
  <c r="M101" i="38"/>
  <c r="O101" i="38" s="1"/>
  <c r="L11" i="37"/>
  <c r="M15" i="37"/>
  <c r="G15" i="37"/>
  <c r="M19" i="37"/>
  <c r="G19" i="37"/>
  <c r="M23" i="37"/>
  <c r="G23" i="37"/>
  <c r="M31" i="37"/>
  <c r="O31" i="37" s="1"/>
  <c r="G31" i="37"/>
  <c r="M35" i="37"/>
  <c r="O35" i="37" s="1"/>
  <c r="G35" i="37"/>
  <c r="G79" i="38"/>
  <c r="M79" i="38"/>
  <c r="O79" i="38" s="1"/>
  <c r="G83" i="38"/>
  <c r="M83" i="38"/>
  <c r="O83" i="38" s="1"/>
  <c r="I89" i="38"/>
  <c r="M11" i="37"/>
  <c r="O11" i="37" s="1"/>
  <c r="G11" i="37"/>
  <c r="L13" i="37"/>
  <c r="G16" i="37"/>
  <c r="M16" i="37"/>
  <c r="L17" i="37"/>
  <c r="G20" i="37"/>
  <c r="M20" i="37"/>
  <c r="L21" i="37"/>
  <c r="G24" i="37"/>
  <c r="M24" i="37"/>
  <c r="G26" i="37"/>
  <c r="M26" i="37"/>
  <c r="D25" i="37"/>
  <c r="E25" i="37" s="1"/>
  <c r="M27" i="37"/>
  <c r="G27" i="37"/>
  <c r="I75" i="38"/>
  <c r="M7" i="37"/>
  <c r="O7" i="37" s="1"/>
  <c r="G7" i="37"/>
  <c r="G8" i="37"/>
  <c r="M8" i="37"/>
  <c r="O8" i="37" s="1"/>
  <c r="M9" i="37"/>
  <c r="O9" i="37" s="1"/>
  <c r="G9" i="37"/>
  <c r="G10" i="37"/>
  <c r="M10" i="37"/>
  <c r="O10" i="37" s="1"/>
  <c r="M13" i="37"/>
  <c r="O13" i="37" s="1"/>
  <c r="G13" i="37"/>
  <c r="N15" i="37"/>
  <c r="M17" i="37"/>
  <c r="O17" i="37" s="1"/>
  <c r="G17" i="37"/>
  <c r="N19" i="37"/>
  <c r="M21" i="37"/>
  <c r="O21" i="37" s="1"/>
  <c r="G21" i="37"/>
  <c r="N23" i="37"/>
  <c r="N24" i="37"/>
  <c r="N26" i="37"/>
  <c r="F25" i="37"/>
  <c r="N25" i="37" s="1"/>
  <c r="G28" i="37"/>
  <c r="M28" i="37"/>
  <c r="O28" i="37" s="1"/>
  <c r="M33" i="37"/>
  <c r="O33" i="37" s="1"/>
  <c r="G33" i="37"/>
  <c r="M37" i="37"/>
  <c r="O37" i="37" s="1"/>
  <c r="M42" i="37"/>
  <c r="O42" i="37" s="1"/>
  <c r="N43" i="37"/>
  <c r="L44" i="37"/>
  <c r="N46" i="37"/>
  <c r="F45" i="37"/>
  <c r="N45" i="37" s="1"/>
  <c r="F53" i="37"/>
  <c r="N53" i="37" s="1"/>
  <c r="N54" i="37"/>
  <c r="M59" i="37"/>
  <c r="O59" i="37" s="1"/>
  <c r="G59" i="37"/>
  <c r="G30" i="37"/>
  <c r="G32" i="37"/>
  <c r="G34" i="37"/>
  <c r="G38" i="37"/>
  <c r="G41" i="37"/>
  <c r="G50" i="37"/>
  <c r="N50" i="37"/>
  <c r="L54" i="37"/>
  <c r="M57" i="37"/>
  <c r="O57" i="37" s="1"/>
  <c r="G57" i="37"/>
  <c r="M63" i="37"/>
  <c r="O63" i="37" s="1"/>
  <c r="G63" i="37"/>
  <c r="L30" i="37"/>
  <c r="L32" i="37"/>
  <c r="L34" i="37"/>
  <c r="F36" i="37"/>
  <c r="N36" i="37" s="1"/>
  <c r="G37" i="37"/>
  <c r="G39" i="37"/>
  <c r="L40" i="37"/>
  <c r="M43" i="37"/>
  <c r="G44" i="37"/>
  <c r="M61" i="37"/>
  <c r="O61" i="37" s="1"/>
  <c r="G61" i="37"/>
  <c r="L31" i="37"/>
  <c r="L33" i="37"/>
  <c r="L35" i="37"/>
  <c r="L37" i="37"/>
  <c r="D36" i="37"/>
  <c r="E36" i="37" s="1"/>
  <c r="L38" i="37"/>
  <c r="M39" i="37"/>
  <c r="O39" i="37" s="1"/>
  <c r="N40" i="37"/>
  <c r="O40" i="37" s="1"/>
  <c r="L41" i="37"/>
  <c r="G42" i="37"/>
  <c r="L43" i="37"/>
  <c r="M46" i="37"/>
  <c r="D45" i="37"/>
  <c r="E45" i="37" s="1"/>
  <c r="L46" i="37"/>
  <c r="M55" i="37"/>
  <c r="O55" i="37" s="1"/>
  <c r="G55" i="37"/>
  <c r="D53" i="37"/>
  <c r="E53" i="37" s="1"/>
  <c r="M47" i="37"/>
  <c r="O47" i="37" s="1"/>
  <c r="G48" i="37"/>
  <c r="M49" i="37"/>
  <c r="O49" i="37" s="1"/>
  <c r="M50" i="37"/>
  <c r="G51" i="37"/>
  <c r="G54" i="37"/>
  <c r="M54" i="37"/>
  <c r="G58" i="37"/>
  <c r="M58" i="37"/>
  <c r="O58" i="37" s="1"/>
  <c r="G62" i="37"/>
  <c r="M62" i="37"/>
  <c r="O62" i="37" s="1"/>
  <c r="M67" i="37"/>
  <c r="O67" i="37" s="1"/>
  <c r="G67" i="37"/>
  <c r="I68" i="37"/>
  <c r="J68" i="37" s="1"/>
  <c r="M69" i="37"/>
  <c r="O69" i="37" s="1"/>
  <c r="G69" i="37"/>
  <c r="F68" i="37"/>
  <c r="G68" i="37" s="1"/>
  <c r="M76" i="37"/>
  <c r="O76" i="37" s="1"/>
  <c r="G76" i="37"/>
  <c r="D75" i="37"/>
  <c r="E75" i="37" s="1"/>
  <c r="M80" i="37"/>
  <c r="O80" i="37" s="1"/>
  <c r="G80" i="37"/>
  <c r="I45" i="37"/>
  <c r="G65" i="37"/>
  <c r="O66" i="37"/>
  <c r="G72" i="37"/>
  <c r="L72" i="37"/>
  <c r="G73" i="37"/>
  <c r="G77" i="37"/>
  <c r="M77" i="37"/>
  <c r="O77" i="37" s="1"/>
  <c r="G81" i="37"/>
  <c r="M81" i="37"/>
  <c r="O81" i="37" s="1"/>
  <c r="M89" i="37"/>
  <c r="G89" i="37"/>
  <c r="G47" i="37"/>
  <c r="G49" i="37"/>
  <c r="G52" i="37"/>
  <c r="M52" i="37"/>
  <c r="O52" i="37" s="1"/>
  <c r="G56" i="37"/>
  <c r="M56" i="37"/>
  <c r="O56" i="37" s="1"/>
  <c r="G60" i="37"/>
  <c r="M60" i="37"/>
  <c r="O60" i="37" s="1"/>
  <c r="G64" i="37"/>
  <c r="M64" i="37"/>
  <c r="O64" i="37" s="1"/>
  <c r="G70" i="37"/>
  <c r="O73" i="37"/>
  <c r="M78" i="37"/>
  <c r="O78" i="37" s="1"/>
  <c r="G78" i="37"/>
  <c r="M82" i="37"/>
  <c r="O82" i="37" s="1"/>
  <c r="G82" i="37"/>
  <c r="G66" i="37"/>
  <c r="L66" i="37"/>
  <c r="K68" i="37"/>
  <c r="K5" i="37" s="1"/>
  <c r="M71" i="37"/>
  <c r="O71" i="37" s="1"/>
  <c r="G71" i="37"/>
  <c r="M72" i="37"/>
  <c r="O72" i="37" s="1"/>
  <c r="I75" i="37"/>
  <c r="L76" i="37"/>
  <c r="G79" i="37"/>
  <c r="M79" i="37"/>
  <c r="O79" i="37" s="1"/>
  <c r="G93" i="37"/>
  <c r="M93" i="37"/>
  <c r="O93" i="37" s="1"/>
  <c r="L94" i="37"/>
  <c r="N95" i="37"/>
  <c r="G97" i="37"/>
  <c r="M97" i="37"/>
  <c r="O97" i="37" s="1"/>
  <c r="L98" i="37"/>
  <c r="N99" i="37"/>
  <c r="G101" i="37"/>
  <c r="M101" i="37"/>
  <c r="O101" i="37" s="1"/>
  <c r="M74" i="37"/>
  <c r="O74" i="37" s="1"/>
  <c r="G74" i="37"/>
  <c r="M94" i="37"/>
  <c r="G94" i="37"/>
  <c r="L95" i="37"/>
  <c r="M98" i="37"/>
  <c r="G98" i="37"/>
  <c r="G83" i="37"/>
  <c r="M83" i="37"/>
  <c r="O83" i="37" s="1"/>
  <c r="M84" i="37"/>
  <c r="O84" i="37" s="1"/>
  <c r="G84" i="37"/>
  <c r="G85" i="37"/>
  <c r="M85" i="37"/>
  <c r="O85" i="37" s="1"/>
  <c r="M86" i="37"/>
  <c r="O86" i="37" s="1"/>
  <c r="G86" i="37"/>
  <c r="G87" i="37"/>
  <c r="M87" i="37"/>
  <c r="O87" i="37" s="1"/>
  <c r="M88" i="37"/>
  <c r="O88" i="37" s="1"/>
  <c r="G88" i="37"/>
  <c r="M92" i="37"/>
  <c r="O92" i="37" s="1"/>
  <c r="G92" i="37"/>
  <c r="G95" i="37"/>
  <c r="M95" i="37"/>
  <c r="G99" i="37"/>
  <c r="M99" i="37"/>
  <c r="M90" i="37"/>
  <c r="O90" i="37" s="1"/>
  <c r="G90" i="37"/>
  <c r="G91" i="37"/>
  <c r="M91" i="37"/>
  <c r="O91" i="37" s="1"/>
  <c r="L91" i="37"/>
  <c r="L93" i="37"/>
  <c r="N94" i="37"/>
  <c r="M96" i="37"/>
  <c r="O96" i="37" s="1"/>
  <c r="G96" i="37"/>
  <c r="L97" i="37"/>
  <c r="N98" i="37"/>
  <c r="M100" i="37"/>
  <c r="O100" i="37" s="1"/>
  <c r="G100" i="37"/>
  <c r="O86" i="36" l="1"/>
  <c r="N53" i="41"/>
  <c r="O36" i="40"/>
  <c r="N25" i="36"/>
  <c r="O61" i="36"/>
  <c r="O95" i="36"/>
  <c r="L75" i="37"/>
  <c r="J75" i="37"/>
  <c r="L75" i="38"/>
  <c r="J75" i="38"/>
  <c r="L89" i="39"/>
  <c r="J89" i="39"/>
  <c r="L25" i="37"/>
  <c r="J25" i="37"/>
  <c r="L53" i="45"/>
  <c r="J53" i="45"/>
  <c r="L45" i="45"/>
  <c r="J45" i="45"/>
  <c r="L68" i="40"/>
  <c r="J68" i="40"/>
  <c r="L75" i="39"/>
  <c r="J75" i="39"/>
  <c r="L45" i="40"/>
  <c r="J45" i="40"/>
  <c r="L68" i="41"/>
  <c r="J68" i="41"/>
  <c r="L45" i="37"/>
  <c r="J45" i="37"/>
  <c r="L45" i="41"/>
  <c r="J45" i="41"/>
  <c r="L53" i="40"/>
  <c r="J53" i="40"/>
  <c r="L53" i="37"/>
  <c r="L89" i="38"/>
  <c r="J89" i="38"/>
  <c r="O63" i="36"/>
  <c r="O83" i="47"/>
  <c r="O51" i="36"/>
  <c r="O18" i="36"/>
  <c r="O79" i="36"/>
  <c r="L36" i="36"/>
  <c r="O21" i="36"/>
  <c r="O37" i="36"/>
  <c r="O65" i="36"/>
  <c r="O23" i="36"/>
  <c r="O42" i="39"/>
  <c r="O96" i="40"/>
  <c r="O24" i="40"/>
  <c r="G68" i="40"/>
  <c r="O57" i="39"/>
  <c r="L25" i="39"/>
  <c r="O50" i="39"/>
  <c r="O21" i="39"/>
  <c r="O12" i="41"/>
  <c r="O89" i="37"/>
  <c r="M45" i="40"/>
  <c r="O45" i="40" s="1"/>
  <c r="O50" i="37"/>
  <c r="O49" i="36"/>
  <c r="O37" i="40"/>
  <c r="O30" i="38"/>
  <c r="O32" i="41"/>
  <c r="O54" i="47"/>
  <c r="F5" i="43"/>
  <c r="O92" i="36"/>
  <c r="O44" i="38"/>
  <c r="O47" i="36"/>
  <c r="O9" i="39"/>
  <c r="O87" i="40"/>
  <c r="O28" i="39"/>
  <c r="O91" i="40"/>
  <c r="O78" i="36"/>
  <c r="O20" i="36"/>
  <c r="O58" i="41"/>
  <c r="O37" i="41"/>
  <c r="O91" i="39"/>
  <c r="O96" i="36"/>
  <c r="O69" i="36"/>
  <c r="O38" i="36"/>
  <c r="O30" i="36"/>
  <c r="O67" i="36"/>
  <c r="O48" i="36"/>
  <c r="O57" i="36"/>
  <c r="O83" i="39"/>
  <c r="O99" i="40"/>
  <c r="O90" i="40"/>
  <c r="O60" i="36"/>
  <c r="L68" i="36"/>
  <c r="N68" i="36"/>
  <c r="O56" i="36"/>
  <c r="O35" i="36"/>
  <c r="O24" i="36"/>
  <c r="N36" i="36"/>
  <c r="L36" i="47"/>
  <c r="O7" i="36"/>
  <c r="L68" i="38"/>
  <c r="O99" i="37"/>
  <c r="N68" i="37"/>
  <c r="O24" i="39"/>
  <c r="O8" i="39"/>
  <c r="K5" i="38"/>
  <c r="O37" i="38"/>
  <c r="O79" i="40"/>
  <c r="O94" i="37"/>
  <c r="O90" i="47"/>
  <c r="O46" i="47"/>
  <c r="O90" i="39"/>
  <c r="O46" i="39"/>
  <c r="O41" i="39"/>
  <c r="O32" i="39"/>
  <c r="O95" i="40"/>
  <c r="O77" i="36"/>
  <c r="O75" i="40"/>
  <c r="O43" i="36"/>
  <c r="O99" i="41"/>
  <c r="O87" i="39"/>
  <c r="O92" i="40"/>
  <c r="O55" i="36"/>
  <c r="O80" i="45"/>
  <c r="O46" i="37"/>
  <c r="O26" i="37"/>
  <c r="L25" i="38"/>
  <c r="O98" i="37"/>
  <c r="O15" i="37"/>
  <c r="M89" i="38"/>
  <c r="O89" i="38" s="1"/>
  <c r="O76" i="38"/>
  <c r="N45" i="38"/>
  <c r="F5" i="38"/>
  <c r="L89" i="45"/>
  <c r="N36" i="45"/>
  <c r="O76" i="45"/>
  <c r="N75" i="47"/>
  <c r="K5" i="47"/>
  <c r="O49" i="41"/>
  <c r="O28" i="41"/>
  <c r="O20" i="39"/>
  <c r="O76" i="40"/>
  <c r="O50" i="36"/>
  <c r="L68" i="37"/>
  <c r="O20" i="37"/>
  <c r="O16" i="37"/>
  <c r="N68" i="38"/>
  <c r="O39" i="38"/>
  <c r="L75" i="45"/>
  <c r="L36" i="45"/>
  <c r="L68" i="47"/>
  <c r="O49" i="47"/>
  <c r="L45" i="47"/>
  <c r="O37" i="47"/>
  <c r="L89" i="47"/>
  <c r="O76" i="39"/>
  <c r="L36" i="39"/>
  <c r="O17" i="39"/>
  <c r="O13" i="39"/>
  <c r="O100" i="40"/>
  <c r="O12" i="39"/>
  <c r="O82" i="40"/>
  <c r="O78" i="40"/>
  <c r="N75" i="36"/>
  <c r="O41" i="36"/>
  <c r="O85" i="36"/>
  <c r="O59" i="36"/>
  <c r="N45" i="36"/>
  <c r="O29" i="36"/>
  <c r="O44" i="36"/>
  <c r="O11" i="36"/>
  <c r="K5" i="45"/>
  <c r="D5" i="42"/>
  <c r="N45" i="47"/>
  <c r="O70" i="47"/>
  <c r="L25" i="47"/>
  <c r="O38" i="47"/>
  <c r="O54" i="41"/>
  <c r="O41" i="41"/>
  <c r="O24" i="41"/>
  <c r="O20" i="41"/>
  <c r="O16" i="41"/>
  <c r="O8" i="41"/>
  <c r="O70" i="39"/>
  <c r="N36" i="39"/>
  <c r="O33" i="39"/>
  <c r="O29" i="39"/>
  <c r="O16" i="39"/>
  <c r="O86" i="40"/>
  <c r="L45" i="36"/>
  <c r="O31" i="36"/>
  <c r="O16" i="36"/>
  <c r="O9" i="36"/>
  <c r="O10" i="36"/>
  <c r="O24" i="37"/>
  <c r="M68" i="38"/>
  <c r="G68" i="38"/>
  <c r="M45" i="38"/>
  <c r="G45" i="38"/>
  <c r="M53" i="37"/>
  <c r="O53" i="37" s="1"/>
  <c r="G53" i="37"/>
  <c r="O43" i="37"/>
  <c r="O27" i="37"/>
  <c r="F5" i="37"/>
  <c r="O23" i="37"/>
  <c r="I5" i="37"/>
  <c r="L6" i="37"/>
  <c r="O78" i="38"/>
  <c r="M75" i="38"/>
  <c r="O75" i="38" s="1"/>
  <c r="G75" i="38"/>
  <c r="L53" i="38"/>
  <c r="O41" i="38"/>
  <c r="M6" i="38"/>
  <c r="O6" i="38" s="1"/>
  <c r="G6" i="38"/>
  <c r="D5" i="38"/>
  <c r="O43" i="38"/>
  <c r="O42" i="38"/>
  <c r="O38" i="38"/>
  <c r="O33" i="38"/>
  <c r="E53" i="42"/>
  <c r="G53" i="42"/>
  <c r="O72" i="45"/>
  <c r="O82" i="45"/>
  <c r="O58" i="45"/>
  <c r="O54" i="45"/>
  <c r="O29" i="45"/>
  <c r="O41" i="45"/>
  <c r="M36" i="45"/>
  <c r="G36" i="45"/>
  <c r="O24" i="45"/>
  <c r="O20" i="45"/>
  <c r="F5" i="45"/>
  <c r="E25" i="42"/>
  <c r="G25" i="42"/>
  <c r="M89" i="47"/>
  <c r="O89" i="47" s="1"/>
  <c r="G89" i="47"/>
  <c r="E89" i="47"/>
  <c r="O79" i="47"/>
  <c r="N36" i="47"/>
  <c r="E6" i="41"/>
  <c r="M6" i="41"/>
  <c r="G6" i="41"/>
  <c r="D5" i="41"/>
  <c r="O70" i="41"/>
  <c r="M25" i="41"/>
  <c r="O25" i="41" s="1"/>
  <c r="G25" i="41"/>
  <c r="E25" i="41"/>
  <c r="O59" i="41"/>
  <c r="O42" i="41"/>
  <c r="O21" i="41"/>
  <c r="M89" i="39"/>
  <c r="O89" i="39" s="1"/>
  <c r="G89" i="39"/>
  <c r="E89" i="39"/>
  <c r="M53" i="39"/>
  <c r="O53" i="39" s="1"/>
  <c r="G53" i="39"/>
  <c r="E53" i="39"/>
  <c r="G75" i="43"/>
  <c r="O95" i="39"/>
  <c r="L89" i="36"/>
  <c r="O74" i="36"/>
  <c r="O83" i="36"/>
  <c r="O46" i="36"/>
  <c r="O8" i="36"/>
  <c r="O13" i="36"/>
  <c r="M89" i="36"/>
  <c r="G89" i="36"/>
  <c r="O42" i="36"/>
  <c r="L25" i="36"/>
  <c r="G36" i="37"/>
  <c r="M36" i="37"/>
  <c r="O36" i="37" s="1"/>
  <c r="O95" i="37"/>
  <c r="O54" i="37"/>
  <c r="G45" i="37"/>
  <c r="M45" i="37"/>
  <c r="O45" i="37" s="1"/>
  <c r="M25" i="37"/>
  <c r="O25" i="37" s="1"/>
  <c r="G25" i="37"/>
  <c r="M6" i="37"/>
  <c r="O6" i="37" s="1"/>
  <c r="M36" i="38"/>
  <c r="G36" i="38"/>
  <c r="O47" i="38"/>
  <c r="L6" i="38"/>
  <c r="I5" i="38"/>
  <c r="O46" i="38"/>
  <c r="M75" i="45"/>
  <c r="G75" i="45"/>
  <c r="O74" i="45"/>
  <c r="M25" i="45"/>
  <c r="O25" i="45" s="1"/>
  <c r="G25" i="45"/>
  <c r="O62" i="45"/>
  <c r="M45" i="45"/>
  <c r="O45" i="45" s="1"/>
  <c r="G45" i="45"/>
  <c r="O38" i="45"/>
  <c r="O33" i="45"/>
  <c r="L25" i="45"/>
  <c r="O21" i="45"/>
  <c r="N75" i="45"/>
  <c r="O70" i="45"/>
  <c r="O49" i="45"/>
  <c r="O32" i="45"/>
  <c r="O28" i="45"/>
  <c r="D5" i="45"/>
  <c r="O95" i="47"/>
  <c r="O35" i="47"/>
  <c r="E25" i="47"/>
  <c r="M25" i="47"/>
  <c r="O25" i="47" s="1"/>
  <c r="G25" i="47"/>
  <c r="L75" i="47"/>
  <c r="O7" i="47"/>
  <c r="N36" i="41"/>
  <c r="F5" i="41"/>
  <c r="E36" i="41"/>
  <c r="M36" i="41"/>
  <c r="G36" i="41"/>
  <c r="O64" i="41"/>
  <c r="L75" i="41"/>
  <c r="L6" i="41"/>
  <c r="I5" i="41"/>
  <c r="O72" i="41"/>
  <c r="O50" i="41"/>
  <c r="O46" i="41"/>
  <c r="O9" i="41"/>
  <c r="N6" i="39"/>
  <c r="F5" i="39"/>
  <c r="M45" i="39"/>
  <c r="O45" i="39" s="1"/>
  <c r="G45" i="39"/>
  <c r="E45" i="39"/>
  <c r="E53" i="40"/>
  <c r="M53" i="40"/>
  <c r="O53" i="40" s="1"/>
  <c r="G53" i="40"/>
  <c r="M6" i="40"/>
  <c r="O6" i="40" s="1"/>
  <c r="G6" i="40"/>
  <c r="E6" i="40"/>
  <c r="D5" i="40"/>
  <c r="M75" i="39"/>
  <c r="O75" i="39" s="1"/>
  <c r="G75" i="39"/>
  <c r="E75" i="39"/>
  <c r="N68" i="39"/>
  <c r="L53" i="39"/>
  <c r="O52" i="39"/>
  <c r="E6" i="39"/>
  <c r="M6" i="39"/>
  <c r="G6" i="39"/>
  <c r="D5" i="39"/>
  <c r="G25" i="43"/>
  <c r="L89" i="40"/>
  <c r="N6" i="36"/>
  <c r="F5" i="36"/>
  <c r="O94" i="36"/>
  <c r="O84" i="36"/>
  <c r="O76" i="36"/>
  <c r="L53" i="36"/>
  <c r="M45" i="36"/>
  <c r="G45" i="36"/>
  <c r="O26" i="36"/>
  <c r="L6" i="36"/>
  <c r="I5" i="36"/>
  <c r="O54" i="36"/>
  <c r="O52" i="36"/>
  <c r="O14" i="36"/>
  <c r="D5" i="36"/>
  <c r="M6" i="36"/>
  <c r="G6" i="36"/>
  <c r="L68" i="45"/>
  <c r="M53" i="45"/>
  <c r="O53" i="45" s="1"/>
  <c r="G53" i="45"/>
  <c r="O42" i="45"/>
  <c r="M68" i="45"/>
  <c r="O68" i="45" s="1"/>
  <c r="G68" i="45"/>
  <c r="O61" i="45"/>
  <c r="O57" i="45"/>
  <c r="O37" i="45"/>
  <c r="M36" i="47"/>
  <c r="G36" i="47"/>
  <c r="E36" i="47"/>
  <c r="E45" i="47"/>
  <c r="M45" i="47"/>
  <c r="G45" i="47"/>
  <c r="E68" i="41"/>
  <c r="M68" i="41"/>
  <c r="O68" i="41" s="1"/>
  <c r="G68" i="41"/>
  <c r="M75" i="47"/>
  <c r="G75" i="47"/>
  <c r="E75" i="47"/>
  <c r="N68" i="47"/>
  <c r="O41" i="47"/>
  <c r="N53" i="47"/>
  <c r="O101" i="41"/>
  <c r="O89" i="41"/>
  <c r="O66" i="41"/>
  <c r="L36" i="41"/>
  <c r="N6" i="41"/>
  <c r="K5" i="41"/>
  <c r="L89" i="41"/>
  <c r="E75" i="41"/>
  <c r="M75" i="41"/>
  <c r="O75" i="41" s="1"/>
  <c r="G75" i="41"/>
  <c r="O29" i="41"/>
  <c r="O13" i="41"/>
  <c r="F5" i="40"/>
  <c r="E68" i="39"/>
  <c r="G68" i="39"/>
  <c r="M68" i="39"/>
  <c r="O60" i="39"/>
  <c r="O56" i="39"/>
  <c r="E89" i="40"/>
  <c r="M89" i="40"/>
  <c r="O89" i="40" s="1"/>
  <c r="G89" i="40"/>
  <c r="E36" i="39"/>
  <c r="M36" i="39"/>
  <c r="G36" i="39"/>
  <c r="M25" i="39"/>
  <c r="O25" i="39" s="1"/>
  <c r="G25" i="39"/>
  <c r="E25" i="39"/>
  <c r="O101" i="36"/>
  <c r="O93" i="36"/>
  <c r="N89" i="36"/>
  <c r="O90" i="36"/>
  <c r="O80" i="36"/>
  <c r="M53" i="36"/>
  <c r="G53" i="36"/>
  <c r="M68" i="37"/>
  <c r="M75" i="37"/>
  <c r="O75" i="37" s="1"/>
  <c r="G75" i="37"/>
  <c r="O19" i="37"/>
  <c r="O77" i="38"/>
  <c r="D5" i="37"/>
  <c r="N36" i="38"/>
  <c r="L36" i="38"/>
  <c r="G53" i="38"/>
  <c r="M53" i="38"/>
  <c r="O53" i="38" s="1"/>
  <c r="L45" i="38"/>
  <c r="M25" i="38"/>
  <c r="O25" i="38" s="1"/>
  <c r="M89" i="45"/>
  <c r="O89" i="45" s="1"/>
  <c r="G89" i="45"/>
  <c r="E75" i="42"/>
  <c r="G75" i="42"/>
  <c r="L6" i="45"/>
  <c r="I5" i="45"/>
  <c r="E45" i="42"/>
  <c r="G45" i="42"/>
  <c r="O50" i="45"/>
  <c r="O46" i="45"/>
  <c r="L6" i="47"/>
  <c r="I5" i="47"/>
  <c r="N6" i="47"/>
  <c r="F5" i="47"/>
  <c r="M6" i="45"/>
  <c r="O6" i="45" s="1"/>
  <c r="E68" i="47"/>
  <c r="G68" i="47"/>
  <c r="M68" i="47"/>
  <c r="L53" i="47"/>
  <c r="E53" i="47"/>
  <c r="M53" i="47"/>
  <c r="G53" i="47"/>
  <c r="M6" i="47"/>
  <c r="G6" i="47"/>
  <c r="E6" i="47"/>
  <c r="D5" i="47"/>
  <c r="M53" i="41"/>
  <c r="O53" i="41" s="1"/>
  <c r="G53" i="41"/>
  <c r="E53" i="41"/>
  <c r="L53" i="41"/>
  <c r="O55" i="41"/>
  <c r="M45" i="41"/>
  <c r="O45" i="41" s="1"/>
  <c r="G45" i="41"/>
  <c r="E45" i="41"/>
  <c r="O38" i="41"/>
  <c r="O33" i="41"/>
  <c r="L25" i="41"/>
  <c r="O17" i="41"/>
  <c r="L68" i="39"/>
  <c r="L45" i="39"/>
  <c r="L25" i="40"/>
  <c r="I5" i="40"/>
  <c r="G53" i="43"/>
  <c r="G36" i="43"/>
  <c r="K5" i="39"/>
  <c r="L6" i="39"/>
  <c r="I5" i="39"/>
  <c r="D5" i="43"/>
  <c r="G6" i="43"/>
  <c r="M68" i="36"/>
  <c r="G68" i="36"/>
  <c r="M25" i="40"/>
  <c r="O25" i="40" s="1"/>
  <c r="M75" i="36"/>
  <c r="G75" i="36"/>
  <c r="M36" i="36"/>
  <c r="O36" i="36" s="1"/>
  <c r="G36" i="36"/>
  <c r="M68" i="40"/>
  <c r="O68" i="40" s="1"/>
  <c r="O100" i="36"/>
  <c r="N53" i="36"/>
  <c r="O39" i="36"/>
  <c r="M25" i="36"/>
  <c r="G25" i="36"/>
  <c r="L75" i="36"/>
  <c r="O70" i="36"/>
  <c r="O62" i="36"/>
  <c r="O32" i="36"/>
  <c r="O22" i="36"/>
  <c r="K5" i="36"/>
  <c r="O12" i="36"/>
  <c r="O25" i="36" l="1"/>
  <c r="J5" i="45"/>
  <c r="N5" i="45"/>
  <c r="E5" i="42"/>
  <c r="J5" i="39"/>
  <c r="J5" i="36"/>
  <c r="N5" i="40"/>
  <c r="J5" i="41"/>
  <c r="L5" i="37"/>
  <c r="J5" i="37"/>
  <c r="N5" i="37"/>
  <c r="L5" i="40"/>
  <c r="J5" i="40"/>
  <c r="L5" i="47"/>
  <c r="J5" i="47"/>
  <c r="J5" i="38"/>
  <c r="O68" i="36"/>
  <c r="O36" i="39"/>
  <c r="O45" i="47"/>
  <c r="O68" i="38"/>
  <c r="N5" i="38"/>
  <c r="O68" i="37"/>
  <c r="O75" i="45"/>
  <c r="O36" i="45"/>
  <c r="O36" i="47"/>
  <c r="O45" i="36"/>
  <c r="L5" i="38"/>
  <c r="O6" i="39"/>
  <c r="L5" i="39"/>
  <c r="O6" i="47"/>
  <c r="G5" i="42"/>
  <c r="O68" i="47"/>
  <c r="N5" i="47"/>
  <c r="L5" i="45"/>
  <c r="O75" i="36"/>
  <c r="O53" i="47"/>
  <c r="O68" i="39"/>
  <c r="O75" i="47"/>
  <c r="O45" i="38"/>
  <c r="O6" i="36"/>
  <c r="L5" i="36"/>
  <c r="N5" i="36"/>
  <c r="N5" i="41"/>
  <c r="O89" i="36"/>
  <c r="O6" i="41"/>
  <c r="G5" i="43"/>
  <c r="E5" i="43"/>
  <c r="M5" i="37"/>
  <c r="G5" i="37"/>
  <c r="E5" i="37"/>
  <c r="M5" i="36"/>
  <c r="G5" i="36"/>
  <c r="E5" i="36"/>
  <c r="L5" i="41"/>
  <c r="M5" i="45"/>
  <c r="G5" i="45"/>
  <c r="E5" i="45"/>
  <c r="M5" i="38"/>
  <c r="G5" i="38"/>
  <c r="E5" i="38"/>
  <c r="O36" i="41"/>
  <c r="O36" i="38"/>
  <c r="M5" i="41"/>
  <c r="G5" i="41"/>
  <c r="E5" i="41"/>
  <c r="E5" i="47"/>
  <c r="M5" i="47"/>
  <c r="G5" i="47"/>
  <c r="O53" i="36"/>
  <c r="M5" i="39"/>
  <c r="G5" i="39"/>
  <c r="E5" i="39"/>
  <c r="E5" i="40"/>
  <c r="M5" i="40"/>
  <c r="G5" i="40"/>
  <c r="N5" i="39"/>
  <c r="O5" i="45" l="1"/>
  <c r="O5" i="40"/>
  <c r="O5" i="37"/>
  <c r="O5" i="38"/>
  <c r="O5" i="47"/>
  <c r="O5" i="41"/>
  <c r="O5" i="39"/>
  <c r="O5" i="36"/>
  <c r="C89" i="43" l="1"/>
  <c r="E89" i="43" s="1"/>
  <c r="C75" i="43"/>
  <c r="E75" i="43" s="1"/>
  <c r="C68" i="43"/>
  <c r="E68" i="43" s="1"/>
  <c r="C53" i="43"/>
  <c r="E53" i="43" s="1"/>
  <c r="C45" i="43"/>
  <c r="E45" i="43" s="1"/>
  <c r="C36" i="43"/>
  <c r="E36" i="43" s="1"/>
  <c r="C25" i="43"/>
  <c r="E25" i="43" s="1"/>
  <c r="C6" i="43"/>
  <c r="E6" i="43" s="1"/>
  <c r="D101" i="53" l="1"/>
  <c r="D100" i="53"/>
  <c r="D99" i="53"/>
  <c r="D98" i="53"/>
  <c r="D97" i="53"/>
  <c r="D96" i="53"/>
  <c r="D95" i="53"/>
  <c r="D94" i="53"/>
  <c r="D93" i="53"/>
  <c r="D92" i="53"/>
  <c r="D91" i="53"/>
  <c r="D90" i="53"/>
  <c r="G89" i="53"/>
  <c r="E89" i="53"/>
  <c r="C89" i="53"/>
  <c r="B89" i="53"/>
  <c r="D88" i="53"/>
  <c r="D87" i="53"/>
  <c r="D86" i="53"/>
  <c r="D85" i="53"/>
  <c r="D84" i="53"/>
  <c r="D83" i="53"/>
  <c r="D82" i="53"/>
  <c r="D81" i="53"/>
  <c r="D80" i="53"/>
  <c r="D79" i="53"/>
  <c r="D78" i="53"/>
  <c r="D77" i="53"/>
  <c r="D76" i="53"/>
  <c r="G75" i="53"/>
  <c r="E75" i="53"/>
  <c r="C75" i="53"/>
  <c r="B75" i="53"/>
  <c r="D74" i="53"/>
  <c r="D73" i="53"/>
  <c r="D72" i="53"/>
  <c r="D71" i="53"/>
  <c r="D70" i="53"/>
  <c r="D69" i="53"/>
  <c r="G68" i="53"/>
  <c r="E68" i="53"/>
  <c r="C68" i="53"/>
  <c r="B68" i="53"/>
  <c r="D67" i="53"/>
  <c r="D66" i="53"/>
  <c r="D65" i="53"/>
  <c r="D64" i="53"/>
  <c r="D63" i="53"/>
  <c r="D62" i="53"/>
  <c r="D61" i="53"/>
  <c r="D60" i="53"/>
  <c r="D59" i="53"/>
  <c r="D58" i="53"/>
  <c r="D57" i="53"/>
  <c r="D56" i="53"/>
  <c r="D55" i="53"/>
  <c r="D54" i="53"/>
  <c r="G53" i="53"/>
  <c r="E53" i="53"/>
  <c r="C53" i="53"/>
  <c r="B53" i="53"/>
  <c r="D52" i="53"/>
  <c r="D51" i="53"/>
  <c r="D50" i="53"/>
  <c r="D49" i="53"/>
  <c r="D48" i="53"/>
  <c r="D47" i="53"/>
  <c r="D46" i="53"/>
  <c r="G45" i="53"/>
  <c r="E45" i="53"/>
  <c r="C45" i="53"/>
  <c r="B45" i="53"/>
  <c r="D43" i="53"/>
  <c r="D42" i="53"/>
  <c r="D41" i="53"/>
  <c r="D40" i="53"/>
  <c r="D39" i="53"/>
  <c r="D38" i="53"/>
  <c r="D37" i="53"/>
  <c r="G36" i="53"/>
  <c r="E36" i="53"/>
  <c r="C36" i="53"/>
  <c r="B36" i="53"/>
  <c r="D35" i="53"/>
  <c r="D34" i="53"/>
  <c r="D33" i="53"/>
  <c r="D32" i="53"/>
  <c r="D31" i="53"/>
  <c r="D30" i="53"/>
  <c r="D29" i="53"/>
  <c r="D28" i="53"/>
  <c r="D27" i="53"/>
  <c r="D26" i="53"/>
  <c r="G25" i="53"/>
  <c r="E25" i="53"/>
  <c r="C25" i="53"/>
  <c r="B25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E6" i="53"/>
  <c r="C6" i="53"/>
  <c r="B6" i="53"/>
  <c r="B2" i="53"/>
  <c r="A101" i="40"/>
  <c r="A100" i="40"/>
  <c r="A99" i="40"/>
  <c r="A98" i="40"/>
  <c r="A97" i="40"/>
  <c r="A96" i="40"/>
  <c r="A95" i="40"/>
  <c r="A94" i="40"/>
  <c r="A93" i="40"/>
  <c r="A92" i="40"/>
  <c r="A91" i="40"/>
  <c r="A90" i="40"/>
  <c r="A88" i="40"/>
  <c r="A87" i="40"/>
  <c r="A86" i="40"/>
  <c r="A85" i="40"/>
  <c r="A84" i="40"/>
  <c r="A83" i="40"/>
  <c r="A82" i="40"/>
  <c r="A81" i="40"/>
  <c r="A80" i="40"/>
  <c r="A79" i="40"/>
  <c r="A78" i="40"/>
  <c r="A77" i="40"/>
  <c r="A76" i="40"/>
  <c r="A74" i="40"/>
  <c r="A73" i="40"/>
  <c r="A72" i="40"/>
  <c r="A71" i="40"/>
  <c r="A70" i="40"/>
  <c r="A69" i="40"/>
  <c r="A67" i="40"/>
  <c r="A66" i="40"/>
  <c r="A65" i="40"/>
  <c r="A64" i="40"/>
  <c r="A63" i="40"/>
  <c r="A62" i="40"/>
  <c r="A61" i="40"/>
  <c r="A60" i="40"/>
  <c r="A59" i="40"/>
  <c r="A58" i="40"/>
  <c r="A57" i="40"/>
  <c r="A56" i="40"/>
  <c r="A55" i="40"/>
  <c r="A54" i="40"/>
  <c r="A52" i="40"/>
  <c r="A51" i="40"/>
  <c r="A50" i="40"/>
  <c r="A49" i="40"/>
  <c r="A48" i="40"/>
  <c r="A47" i="40"/>
  <c r="A46" i="40"/>
  <c r="A44" i="40"/>
  <c r="A43" i="40"/>
  <c r="A42" i="40"/>
  <c r="A41" i="40"/>
  <c r="A40" i="40"/>
  <c r="A39" i="40"/>
  <c r="A38" i="40"/>
  <c r="A37" i="40"/>
  <c r="A35" i="40"/>
  <c r="A34" i="40"/>
  <c r="A33" i="40"/>
  <c r="A32" i="40"/>
  <c r="A31" i="40"/>
  <c r="A30" i="40"/>
  <c r="A29" i="40"/>
  <c r="A28" i="40"/>
  <c r="A27" i="40"/>
  <c r="A26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7" i="40"/>
  <c r="A101" i="39"/>
  <c r="A100" i="39"/>
  <c r="A99" i="39"/>
  <c r="A98" i="39"/>
  <c r="A97" i="39"/>
  <c r="A96" i="39"/>
  <c r="A95" i="39"/>
  <c r="A94" i="39"/>
  <c r="A93" i="39"/>
  <c r="A92" i="39"/>
  <c r="A91" i="39"/>
  <c r="A90" i="39"/>
  <c r="A88" i="39"/>
  <c r="A87" i="39"/>
  <c r="A86" i="39"/>
  <c r="A85" i="39"/>
  <c r="A84" i="39"/>
  <c r="A83" i="39"/>
  <c r="A82" i="39"/>
  <c r="A81" i="39"/>
  <c r="A80" i="39"/>
  <c r="A79" i="39"/>
  <c r="A78" i="39"/>
  <c r="A77" i="39"/>
  <c r="A76" i="39"/>
  <c r="A74" i="39"/>
  <c r="A73" i="39"/>
  <c r="A72" i="39"/>
  <c r="A71" i="39"/>
  <c r="A70" i="39"/>
  <c r="A69" i="39"/>
  <c r="A67" i="39"/>
  <c r="A66" i="39"/>
  <c r="A65" i="39"/>
  <c r="A64" i="39"/>
  <c r="A63" i="39"/>
  <c r="A62" i="39"/>
  <c r="A61" i="39"/>
  <c r="A60" i="39"/>
  <c r="A59" i="39"/>
  <c r="A58" i="39"/>
  <c r="A57" i="39"/>
  <c r="A56" i="39"/>
  <c r="A55" i="39"/>
  <c r="A54" i="39"/>
  <c r="A52" i="39"/>
  <c r="A51" i="39"/>
  <c r="A50" i="39"/>
  <c r="A49" i="39"/>
  <c r="A48" i="39"/>
  <c r="A47" i="39"/>
  <c r="A46" i="39"/>
  <c r="A44" i="39"/>
  <c r="A43" i="39"/>
  <c r="A42" i="39"/>
  <c r="A41" i="39"/>
  <c r="A40" i="39"/>
  <c r="A39" i="39"/>
  <c r="A38" i="39"/>
  <c r="A37" i="39"/>
  <c r="A35" i="39"/>
  <c r="A34" i="39"/>
  <c r="A33" i="39"/>
  <c r="A32" i="39"/>
  <c r="A31" i="39"/>
  <c r="A30" i="39"/>
  <c r="A29" i="39"/>
  <c r="A28" i="39"/>
  <c r="A27" i="39"/>
  <c r="A26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10" i="39"/>
  <c r="A9" i="39"/>
  <c r="A8" i="39"/>
  <c r="A7" i="39"/>
  <c r="A101" i="41"/>
  <c r="A100" i="41"/>
  <c r="A99" i="41"/>
  <c r="A98" i="41"/>
  <c r="A97" i="41"/>
  <c r="A96" i="41"/>
  <c r="A95" i="41"/>
  <c r="A94" i="41"/>
  <c r="A93" i="41"/>
  <c r="A92" i="41"/>
  <c r="A91" i="41"/>
  <c r="A90" i="41"/>
  <c r="A88" i="41"/>
  <c r="A87" i="41"/>
  <c r="A86" i="41"/>
  <c r="A85" i="41"/>
  <c r="A84" i="41"/>
  <c r="A83" i="41"/>
  <c r="A82" i="41"/>
  <c r="A81" i="41"/>
  <c r="A80" i="41"/>
  <c r="A79" i="41"/>
  <c r="A78" i="41"/>
  <c r="A77" i="41"/>
  <c r="A76" i="41"/>
  <c r="A74" i="41"/>
  <c r="A73" i="41"/>
  <c r="A72" i="41"/>
  <c r="A71" i="41"/>
  <c r="A70" i="41"/>
  <c r="A69" i="41"/>
  <c r="A67" i="41"/>
  <c r="A66" i="41"/>
  <c r="A65" i="41"/>
  <c r="A64" i="41"/>
  <c r="A63" i="41"/>
  <c r="A62" i="41"/>
  <c r="A61" i="41"/>
  <c r="A60" i="41"/>
  <c r="A59" i="41"/>
  <c r="A58" i="41"/>
  <c r="A57" i="41"/>
  <c r="A56" i="41"/>
  <c r="A55" i="41"/>
  <c r="A54" i="41"/>
  <c r="A52" i="41"/>
  <c r="A51" i="41"/>
  <c r="A50" i="41"/>
  <c r="A49" i="41"/>
  <c r="A48" i="41"/>
  <c r="A47" i="41"/>
  <c r="A46" i="41"/>
  <c r="A44" i="41"/>
  <c r="A43" i="41"/>
  <c r="A42" i="41"/>
  <c r="A41" i="41"/>
  <c r="A40" i="41"/>
  <c r="A39" i="41"/>
  <c r="A38" i="41"/>
  <c r="A37" i="41"/>
  <c r="A35" i="41"/>
  <c r="A34" i="41"/>
  <c r="A33" i="41"/>
  <c r="A32" i="41"/>
  <c r="A31" i="41"/>
  <c r="A30" i="41"/>
  <c r="A29" i="41"/>
  <c r="A28" i="41"/>
  <c r="A27" i="41"/>
  <c r="A26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7" i="41"/>
  <c r="A101" i="47"/>
  <c r="A100" i="47"/>
  <c r="A99" i="47"/>
  <c r="A98" i="47"/>
  <c r="A97" i="47"/>
  <c r="A96" i="47"/>
  <c r="A95" i="47"/>
  <c r="A94" i="47"/>
  <c r="A93" i="47"/>
  <c r="A92" i="47"/>
  <c r="A91" i="47"/>
  <c r="A90" i="47"/>
  <c r="A89" i="47"/>
  <c r="A88" i="47"/>
  <c r="A87" i="47"/>
  <c r="A86" i="47"/>
  <c r="A85" i="47"/>
  <c r="A84" i="47"/>
  <c r="A83" i="47"/>
  <c r="A82" i="47"/>
  <c r="A81" i="47"/>
  <c r="A80" i="47"/>
  <c r="A79" i="47"/>
  <c r="A78" i="47"/>
  <c r="A77" i="47"/>
  <c r="A76" i="47"/>
  <c r="A74" i="47"/>
  <c r="A73" i="47"/>
  <c r="A72" i="47"/>
  <c r="A71" i="47"/>
  <c r="A70" i="47"/>
  <c r="A69" i="47"/>
  <c r="A67" i="47"/>
  <c r="A66" i="47"/>
  <c r="A65" i="47"/>
  <c r="A64" i="47"/>
  <c r="A63" i="47"/>
  <c r="A62" i="47"/>
  <c r="A61" i="47"/>
  <c r="A60" i="47"/>
  <c r="A59" i="47"/>
  <c r="A58" i="47"/>
  <c r="A57" i="47"/>
  <c r="A56" i="47"/>
  <c r="A55" i="47"/>
  <c r="A54" i="47"/>
  <c r="A52" i="47"/>
  <c r="A51" i="47"/>
  <c r="A50" i="47"/>
  <c r="A49" i="47"/>
  <c r="A48" i="47"/>
  <c r="A47" i="47"/>
  <c r="A46" i="47"/>
  <c r="A44" i="47"/>
  <c r="A43" i="47"/>
  <c r="A42" i="47"/>
  <c r="A41" i="47"/>
  <c r="A40" i="47"/>
  <c r="A39" i="47"/>
  <c r="A38" i="47"/>
  <c r="A37" i="47"/>
  <c r="A35" i="47"/>
  <c r="A34" i="47"/>
  <c r="A33" i="47"/>
  <c r="A32" i="47"/>
  <c r="A31" i="47"/>
  <c r="A30" i="47"/>
  <c r="A29" i="47"/>
  <c r="A28" i="47"/>
  <c r="A27" i="47"/>
  <c r="A26" i="47"/>
  <c r="A24" i="47"/>
  <c r="A23" i="47"/>
  <c r="A22" i="47"/>
  <c r="A21" i="47"/>
  <c r="A20" i="47"/>
  <c r="A19" i="47"/>
  <c r="A18" i="47"/>
  <c r="A17" i="47"/>
  <c r="A16" i="47"/>
  <c r="A15" i="47"/>
  <c r="A14" i="47"/>
  <c r="A13" i="47"/>
  <c r="A12" i="47"/>
  <c r="A11" i="47"/>
  <c r="A10" i="47"/>
  <c r="A9" i="47"/>
  <c r="A8" i="47"/>
  <c r="A7" i="47"/>
  <c r="A101" i="42"/>
  <c r="A100" i="42"/>
  <c r="A99" i="42"/>
  <c r="A98" i="42"/>
  <c r="A97" i="42"/>
  <c r="A96" i="42"/>
  <c r="A95" i="42"/>
  <c r="A94" i="42"/>
  <c r="A93" i="42"/>
  <c r="A92" i="42"/>
  <c r="A91" i="42"/>
  <c r="A90" i="42"/>
  <c r="A88" i="42"/>
  <c r="A87" i="42"/>
  <c r="A86" i="42"/>
  <c r="A85" i="42"/>
  <c r="A84" i="42"/>
  <c r="A83" i="42"/>
  <c r="A82" i="42"/>
  <c r="A81" i="42"/>
  <c r="A80" i="42"/>
  <c r="A79" i="42"/>
  <c r="A78" i="42"/>
  <c r="A77" i="42"/>
  <c r="A76" i="42"/>
  <c r="A74" i="42"/>
  <c r="A73" i="42"/>
  <c r="A72" i="42"/>
  <c r="A71" i="42"/>
  <c r="A70" i="42"/>
  <c r="A69" i="42"/>
  <c r="A68" i="42"/>
  <c r="A67" i="42"/>
  <c r="A66" i="42"/>
  <c r="A65" i="42"/>
  <c r="A64" i="42"/>
  <c r="A63" i="42"/>
  <c r="A62" i="42"/>
  <c r="A61" i="42"/>
  <c r="A60" i="42"/>
  <c r="A59" i="42"/>
  <c r="A58" i="42"/>
  <c r="A57" i="42"/>
  <c r="A56" i="42"/>
  <c r="A55" i="42"/>
  <c r="A54" i="42"/>
  <c r="A52" i="42"/>
  <c r="A51" i="42"/>
  <c r="A50" i="42"/>
  <c r="A49" i="42"/>
  <c r="A48" i="42"/>
  <c r="A47" i="42"/>
  <c r="A46" i="42"/>
  <c r="A44" i="42"/>
  <c r="A43" i="42"/>
  <c r="A42" i="42"/>
  <c r="A41" i="42"/>
  <c r="A40" i="42"/>
  <c r="A39" i="42"/>
  <c r="A38" i="42"/>
  <c r="A37" i="42"/>
  <c r="A35" i="42"/>
  <c r="A34" i="42"/>
  <c r="A33" i="42"/>
  <c r="A32" i="42"/>
  <c r="A31" i="42"/>
  <c r="A30" i="42"/>
  <c r="A29" i="42"/>
  <c r="A28" i="42"/>
  <c r="A27" i="42"/>
  <c r="A26" i="42"/>
  <c r="A24" i="42"/>
  <c r="A23" i="42"/>
  <c r="A22" i="42"/>
  <c r="A21" i="42"/>
  <c r="A20" i="42"/>
  <c r="A19" i="42"/>
  <c r="A18" i="42"/>
  <c r="A17" i="42"/>
  <c r="A16" i="42"/>
  <c r="A15" i="42"/>
  <c r="A14" i="42"/>
  <c r="A13" i="42"/>
  <c r="A12" i="42"/>
  <c r="A11" i="42"/>
  <c r="A10" i="42"/>
  <c r="A9" i="42"/>
  <c r="A8" i="42"/>
  <c r="A7" i="42"/>
  <c r="P101" i="45"/>
  <c r="A101" i="45"/>
  <c r="P100" i="45"/>
  <c r="A100" i="45"/>
  <c r="P99" i="45"/>
  <c r="A99" i="45"/>
  <c r="P98" i="45"/>
  <c r="A98" i="45"/>
  <c r="P97" i="45"/>
  <c r="A97" i="45"/>
  <c r="P96" i="45"/>
  <c r="A96" i="45"/>
  <c r="P95" i="45"/>
  <c r="A95" i="45"/>
  <c r="P94" i="45"/>
  <c r="A94" i="45"/>
  <c r="P93" i="45"/>
  <c r="A93" i="45"/>
  <c r="P92" i="45"/>
  <c r="A92" i="45"/>
  <c r="P91" i="45"/>
  <c r="A91" i="45"/>
  <c r="A90" i="45"/>
  <c r="A89" i="45"/>
  <c r="P88" i="45"/>
  <c r="A88" i="45"/>
  <c r="P87" i="45"/>
  <c r="A87" i="45"/>
  <c r="P86" i="45"/>
  <c r="A86" i="45"/>
  <c r="P85" i="45"/>
  <c r="A85" i="45"/>
  <c r="P84" i="45"/>
  <c r="A84" i="45"/>
  <c r="P83" i="45"/>
  <c r="A83" i="45"/>
  <c r="P82" i="45"/>
  <c r="A82" i="45"/>
  <c r="P81" i="45"/>
  <c r="A81" i="45"/>
  <c r="P80" i="45"/>
  <c r="A80" i="45"/>
  <c r="P79" i="45"/>
  <c r="A79" i="45"/>
  <c r="P78" i="45"/>
  <c r="A78" i="45"/>
  <c r="P77" i="45"/>
  <c r="A77" i="45"/>
  <c r="A76" i="45"/>
  <c r="P74" i="45"/>
  <c r="A74" i="45"/>
  <c r="P73" i="45"/>
  <c r="A73" i="45"/>
  <c r="P72" i="45"/>
  <c r="A72" i="45"/>
  <c r="P71" i="45"/>
  <c r="A71" i="45"/>
  <c r="P70" i="45"/>
  <c r="A70" i="45"/>
  <c r="A69" i="45"/>
  <c r="P67" i="45"/>
  <c r="A67" i="45"/>
  <c r="P66" i="45"/>
  <c r="A66" i="45"/>
  <c r="P65" i="45"/>
  <c r="A65" i="45"/>
  <c r="P64" i="45"/>
  <c r="A64" i="45"/>
  <c r="P63" i="45"/>
  <c r="A63" i="45"/>
  <c r="P62" i="45"/>
  <c r="A62" i="45"/>
  <c r="P61" i="45"/>
  <c r="A61" i="45"/>
  <c r="P60" i="45"/>
  <c r="A60" i="45"/>
  <c r="P59" i="45"/>
  <c r="A59" i="45"/>
  <c r="P58" i="45"/>
  <c r="A58" i="45"/>
  <c r="P57" i="45"/>
  <c r="A57" i="45"/>
  <c r="P56" i="45"/>
  <c r="A56" i="45"/>
  <c r="P55" i="45"/>
  <c r="A55" i="45"/>
  <c r="A54" i="45"/>
  <c r="P52" i="45"/>
  <c r="A52" i="45"/>
  <c r="A51" i="45"/>
  <c r="P50" i="45"/>
  <c r="A50" i="45"/>
  <c r="A49" i="45"/>
  <c r="P48" i="45"/>
  <c r="A48" i="45"/>
  <c r="A47" i="45"/>
  <c r="P46" i="45"/>
  <c r="A46" i="45"/>
  <c r="P44" i="45"/>
  <c r="A44" i="45"/>
  <c r="P43" i="45"/>
  <c r="A43" i="45"/>
  <c r="P42" i="45"/>
  <c r="A42" i="45"/>
  <c r="P41" i="45"/>
  <c r="A41" i="45"/>
  <c r="P40" i="45"/>
  <c r="A40" i="45"/>
  <c r="P39" i="45"/>
  <c r="A39" i="45"/>
  <c r="P38" i="45"/>
  <c r="A38" i="45"/>
  <c r="A37" i="45"/>
  <c r="P35" i="45"/>
  <c r="A35" i="45"/>
  <c r="A34" i="45"/>
  <c r="P33" i="45"/>
  <c r="A33" i="45"/>
  <c r="P32" i="45"/>
  <c r="A32" i="45"/>
  <c r="P31" i="45"/>
  <c r="A31" i="45"/>
  <c r="P30" i="45"/>
  <c r="A30" i="45"/>
  <c r="P29" i="45"/>
  <c r="A29" i="45"/>
  <c r="P28" i="45"/>
  <c r="A28" i="45"/>
  <c r="P27" i="45"/>
  <c r="A27" i="45"/>
  <c r="A26" i="45"/>
  <c r="P24" i="45"/>
  <c r="A24" i="45"/>
  <c r="P23" i="45"/>
  <c r="A23" i="45"/>
  <c r="P22" i="45"/>
  <c r="A22" i="45"/>
  <c r="P21" i="45"/>
  <c r="A21" i="45"/>
  <c r="P20" i="45"/>
  <c r="A20" i="45"/>
  <c r="A19" i="45"/>
  <c r="P18" i="45"/>
  <c r="A18" i="45"/>
  <c r="P17" i="45"/>
  <c r="A17" i="45"/>
  <c r="P16" i="45"/>
  <c r="A16" i="45"/>
  <c r="A15" i="45"/>
  <c r="P14" i="45"/>
  <c r="A14" i="45"/>
  <c r="P13" i="45"/>
  <c r="A13" i="45"/>
  <c r="P12" i="45"/>
  <c r="A12" i="45"/>
  <c r="A11" i="45"/>
  <c r="P10" i="45"/>
  <c r="A10" i="45"/>
  <c r="P9" i="45"/>
  <c r="A9" i="45"/>
  <c r="P8" i="45"/>
  <c r="A8" i="45"/>
  <c r="A7" i="45"/>
  <c r="A101" i="38"/>
  <c r="A100" i="38"/>
  <c r="A99" i="38"/>
  <c r="A98" i="38"/>
  <c r="A97" i="38"/>
  <c r="A96" i="38"/>
  <c r="A95" i="38"/>
  <c r="A94" i="38"/>
  <c r="A93" i="38"/>
  <c r="A92" i="38"/>
  <c r="A91" i="38"/>
  <c r="A90" i="38"/>
  <c r="A88" i="38"/>
  <c r="A87" i="38"/>
  <c r="A86" i="38"/>
  <c r="A85" i="38"/>
  <c r="A84" i="38"/>
  <c r="A83" i="38"/>
  <c r="A82" i="38"/>
  <c r="A81" i="38"/>
  <c r="A80" i="38"/>
  <c r="A79" i="38"/>
  <c r="A78" i="38"/>
  <c r="A77" i="38"/>
  <c r="A76" i="38"/>
  <c r="A74" i="38"/>
  <c r="A73" i="38"/>
  <c r="A72" i="38"/>
  <c r="A71" i="38"/>
  <c r="A70" i="38"/>
  <c r="A69" i="38"/>
  <c r="A67" i="38"/>
  <c r="A66" i="38"/>
  <c r="A65" i="38"/>
  <c r="A64" i="38"/>
  <c r="A63" i="38"/>
  <c r="A62" i="38"/>
  <c r="A61" i="38"/>
  <c r="A60" i="38"/>
  <c r="A59" i="38"/>
  <c r="A58" i="38"/>
  <c r="A57" i="38"/>
  <c r="A56" i="38"/>
  <c r="A55" i="38"/>
  <c r="A54" i="38"/>
  <c r="A52" i="38"/>
  <c r="A51" i="38"/>
  <c r="A50" i="38"/>
  <c r="A49" i="38"/>
  <c r="A48" i="38"/>
  <c r="A47" i="38"/>
  <c r="A46" i="38"/>
  <c r="A44" i="38"/>
  <c r="A43" i="38"/>
  <c r="A42" i="38"/>
  <c r="A41" i="38"/>
  <c r="A40" i="38"/>
  <c r="A39" i="38"/>
  <c r="A38" i="38"/>
  <c r="A37" i="38"/>
  <c r="A35" i="38"/>
  <c r="A34" i="38"/>
  <c r="A33" i="38"/>
  <c r="A32" i="38"/>
  <c r="A31" i="38"/>
  <c r="A30" i="38"/>
  <c r="A29" i="38"/>
  <c r="A28" i="38"/>
  <c r="A27" i="38"/>
  <c r="A26" i="38"/>
  <c r="A2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A10" i="38"/>
  <c r="A9" i="38"/>
  <c r="A8" i="38"/>
  <c r="A7" i="38"/>
  <c r="A101" i="37"/>
  <c r="A100" i="37"/>
  <c r="A99" i="37"/>
  <c r="A98" i="37"/>
  <c r="A97" i="37"/>
  <c r="A96" i="37"/>
  <c r="A95" i="37"/>
  <c r="A94" i="37"/>
  <c r="A93" i="37"/>
  <c r="A92" i="37"/>
  <c r="A91" i="37"/>
  <c r="A90" i="37"/>
  <c r="A88" i="37"/>
  <c r="A87" i="37"/>
  <c r="A86" i="37"/>
  <c r="A85" i="37"/>
  <c r="A84" i="37"/>
  <c r="A83" i="37"/>
  <c r="A82" i="37"/>
  <c r="A81" i="37"/>
  <c r="A80" i="37"/>
  <c r="A79" i="37"/>
  <c r="A78" i="37"/>
  <c r="A77" i="37"/>
  <c r="A76" i="37"/>
  <c r="A74" i="37"/>
  <c r="A73" i="37"/>
  <c r="A72" i="37"/>
  <c r="A71" i="37"/>
  <c r="A70" i="37"/>
  <c r="A69" i="37"/>
  <c r="A67" i="37"/>
  <c r="A66" i="37"/>
  <c r="A65" i="37"/>
  <c r="A64" i="37"/>
  <c r="A63" i="37"/>
  <c r="A62" i="37"/>
  <c r="A61" i="37"/>
  <c r="A60" i="37"/>
  <c r="A59" i="37"/>
  <c r="A58" i="37"/>
  <c r="A57" i="37"/>
  <c r="A56" i="37"/>
  <c r="A55" i="37"/>
  <c r="A54" i="37"/>
  <c r="A52" i="37"/>
  <c r="A51" i="37"/>
  <c r="A50" i="37"/>
  <c r="A49" i="37"/>
  <c r="A48" i="37"/>
  <c r="A47" i="37"/>
  <c r="A46" i="37"/>
  <c r="A44" i="37"/>
  <c r="A43" i="37"/>
  <c r="A42" i="37"/>
  <c r="A41" i="37"/>
  <c r="A40" i="37"/>
  <c r="A39" i="37"/>
  <c r="A38" i="37"/>
  <c r="A37" i="37"/>
  <c r="A35" i="37"/>
  <c r="A34" i="37"/>
  <c r="A33" i="37"/>
  <c r="A32" i="37"/>
  <c r="A31" i="37"/>
  <c r="A30" i="37"/>
  <c r="A29" i="37"/>
  <c r="A28" i="37"/>
  <c r="A27" i="37"/>
  <c r="A26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9" i="37"/>
  <c r="A8" i="37"/>
  <c r="A7" i="37"/>
  <c r="A101" i="36"/>
  <c r="A100" i="36"/>
  <c r="A99" i="36"/>
  <c r="A98" i="36"/>
  <c r="A97" i="36"/>
  <c r="A96" i="36"/>
  <c r="A95" i="36"/>
  <c r="A94" i="36"/>
  <c r="A93" i="36"/>
  <c r="A92" i="36"/>
  <c r="A91" i="36"/>
  <c r="A90" i="36"/>
  <c r="A88" i="36"/>
  <c r="A87" i="36"/>
  <c r="A86" i="36"/>
  <c r="A85" i="36"/>
  <c r="A84" i="36"/>
  <c r="A83" i="36"/>
  <c r="A82" i="36"/>
  <c r="A81" i="36"/>
  <c r="A80" i="36"/>
  <c r="A79" i="36"/>
  <c r="A78" i="36"/>
  <c r="A77" i="36"/>
  <c r="A76" i="36"/>
  <c r="A74" i="36"/>
  <c r="A73" i="36"/>
  <c r="A72" i="36"/>
  <c r="A71" i="36"/>
  <c r="A70" i="36"/>
  <c r="A69" i="36"/>
  <c r="A67" i="36"/>
  <c r="A66" i="36"/>
  <c r="A65" i="36"/>
  <c r="A64" i="36"/>
  <c r="A63" i="36"/>
  <c r="A62" i="36"/>
  <c r="A61" i="36"/>
  <c r="A60" i="36"/>
  <c r="A59" i="36"/>
  <c r="A58" i="36"/>
  <c r="A57" i="36"/>
  <c r="A56" i="36"/>
  <c r="A55" i="36"/>
  <c r="A54" i="36"/>
  <c r="A52" i="36"/>
  <c r="A51" i="36"/>
  <c r="A50" i="36"/>
  <c r="A49" i="36"/>
  <c r="A48" i="36"/>
  <c r="A47" i="36"/>
  <c r="A46" i="36"/>
  <c r="A44" i="36"/>
  <c r="A43" i="36"/>
  <c r="A42" i="36"/>
  <c r="A41" i="36"/>
  <c r="A40" i="36"/>
  <c r="A39" i="36"/>
  <c r="A38" i="36"/>
  <c r="A37" i="36"/>
  <c r="A35" i="36"/>
  <c r="A34" i="36"/>
  <c r="A33" i="36"/>
  <c r="A32" i="36"/>
  <c r="A31" i="36"/>
  <c r="A30" i="36"/>
  <c r="A29" i="36"/>
  <c r="A28" i="36"/>
  <c r="A27" i="36"/>
  <c r="A26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D25" i="53" l="1"/>
  <c r="C5" i="53"/>
  <c r="D36" i="53"/>
  <c r="D45" i="53"/>
  <c r="D68" i="53"/>
  <c r="G5" i="53"/>
  <c r="E5" i="53"/>
  <c r="D89" i="53"/>
  <c r="D53" i="53"/>
  <c r="D75" i="53"/>
  <c r="A36" i="47"/>
  <c r="A75" i="47"/>
  <c r="A36" i="45"/>
  <c r="A75" i="45"/>
  <c r="A53" i="42"/>
  <c r="A36" i="42"/>
  <c r="A75" i="42"/>
  <c r="A45" i="47"/>
  <c r="D6" i="53"/>
  <c r="B5" i="53"/>
  <c r="D5" i="53" s="1"/>
  <c r="P90" i="45"/>
  <c r="A6" i="47"/>
  <c r="A6" i="42"/>
  <c r="A25" i="47"/>
  <c r="A53" i="45"/>
  <c r="A89" i="36"/>
  <c r="A53" i="40"/>
  <c r="A68" i="41"/>
  <c r="A36" i="39"/>
  <c r="A75" i="41"/>
  <c r="A89" i="38"/>
  <c r="A25" i="37"/>
  <c r="A25" i="41"/>
  <c r="A36" i="41"/>
  <c r="A75" i="39"/>
  <c r="A25" i="40"/>
  <c r="A25" i="36"/>
  <c r="A36" i="36"/>
  <c r="A68" i="36"/>
  <c r="A75" i="36"/>
  <c r="A45" i="38"/>
  <c r="A45" i="45"/>
  <c r="A45" i="36"/>
  <c r="A53" i="36"/>
  <c r="A6" i="37"/>
  <c r="A75" i="37"/>
  <c r="A6" i="45"/>
  <c r="A53" i="47"/>
  <c r="A25" i="39"/>
  <c r="A68" i="39"/>
  <c r="A6" i="40"/>
  <c r="A6" i="36"/>
  <c r="P37" i="45"/>
  <c r="P51" i="45"/>
  <c r="P34" i="45"/>
  <c r="P54" i="45"/>
  <c r="P7" i="45"/>
  <c r="P11" i="45"/>
  <c r="P15" i="45"/>
  <c r="P19" i="45"/>
  <c r="P47" i="45"/>
  <c r="P26" i="45"/>
  <c r="P49" i="45"/>
  <c r="P76" i="45"/>
  <c r="P69" i="45"/>
  <c r="P89" i="45"/>
  <c r="A36" i="37"/>
  <c r="A45" i="37"/>
  <c r="A53" i="37"/>
  <c r="A68" i="37"/>
  <c r="A89" i="37"/>
  <c r="A6" i="38"/>
  <c r="A25" i="38"/>
  <c r="A36" i="38"/>
  <c r="A53" i="38"/>
  <c r="A68" i="38"/>
  <c r="A75" i="38"/>
  <c r="A25" i="45"/>
  <c r="A68" i="45"/>
  <c r="A25" i="42"/>
  <c r="A89" i="42"/>
  <c r="A68" i="47"/>
  <c r="A6" i="39"/>
  <c r="A45" i="42"/>
  <c r="A6" i="41"/>
  <c r="A45" i="41"/>
  <c r="A53" i="41"/>
  <c r="A53" i="39"/>
  <c r="A68" i="40"/>
  <c r="A89" i="41"/>
  <c r="A45" i="39"/>
  <c r="A89" i="39"/>
  <c r="A36" i="40"/>
  <c r="A75" i="40"/>
  <c r="A45" i="40"/>
  <c r="A89" i="40"/>
  <c r="P75" i="45" l="1"/>
  <c r="P25" i="45"/>
  <c r="P53" i="45"/>
  <c r="P68" i="45"/>
  <c r="P45" i="45"/>
  <c r="P36" i="45"/>
  <c r="A5" i="43"/>
  <c r="A5" i="38"/>
  <c r="A5" i="40"/>
  <c r="A5" i="37"/>
  <c r="A5" i="41"/>
  <c r="A5" i="47"/>
  <c r="A5" i="36"/>
  <c r="P6" i="45"/>
  <c r="A5" i="42"/>
  <c r="A5" i="39"/>
  <c r="A5" i="45"/>
  <c r="P5" i="45" l="1"/>
</calcChain>
</file>

<file path=xl/sharedStrings.xml><?xml version="1.0" encoding="utf-8"?>
<sst xmlns="http://schemas.openxmlformats.org/spreadsheetml/2006/main" count="2708" uniqueCount="159">
  <si>
    <t>Наименование регионов</t>
  </si>
  <si>
    <t>Российская Федерация</t>
  </si>
  <si>
    <t>Центральный фед.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</si>
  <si>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</si>
  <si>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</si>
  <si>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</si>
  <si>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</si>
  <si>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</si>
  <si>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</si>
  <si>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</si>
  <si>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</si>
  <si>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</si>
  <si>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</si>
  <si>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</si>
  <si>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</si>
  <si>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</si>
  <si>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</si>
  <si>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</si>
  <si>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</si>
  <si>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фед. округ</t>
  </si>
  <si>
    <t>Республика Коми</t>
  </si>
  <si>
    <t>Архангельская область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</si>
  <si>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</si>
  <si>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</si>
  <si>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</si>
  <si>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</si>
  <si>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</si>
  <si>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</si>
  <si>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</si>
  <si>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</si>
  <si>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</si>
  <si>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фед. округ</t>
  </si>
  <si>
    <t>Чувашская Республика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</si>
  <si>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</si>
  <si>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</si>
  <si>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</si>
  <si>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</si>
  <si>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</si>
  <si>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</si>
  <si>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Свердловская область</t>
  </si>
  <si>
    <t>Тюменская область</t>
  </si>
  <si>
    <t>Челябинская область</t>
  </si>
  <si>
    <t>Сибирский фед. округ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</si>
  <si>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</si>
  <si>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</si>
  <si>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</si>
  <si>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</si>
  <si>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</si>
  <si>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</si>
  <si>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</si>
  <si>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фед. округ</t>
  </si>
  <si>
    <t>Приморский край</t>
  </si>
  <si>
    <t>Хабаровский край</t>
  </si>
  <si>
    <t>Амурская область</t>
  </si>
  <si>
    <t>Камчатская область</t>
  </si>
  <si>
    <t>Магаданская область</t>
  </si>
  <si>
    <t>Сахалинская область</t>
  </si>
  <si>
    <t>Удмуртская Республика</t>
  </si>
  <si>
    <t>Московская область</t>
  </si>
  <si>
    <t>Южный фед. округ</t>
  </si>
  <si>
    <t>Пермский край</t>
  </si>
  <si>
    <t>Забайкальский край</t>
  </si>
  <si>
    <t>Северо-Кавказский фед. округ</t>
  </si>
  <si>
    <t>Республика Крым</t>
  </si>
  <si>
    <t>г. Севастополь</t>
  </si>
  <si>
    <t>Уборка картофеля  в сельскохозяйственных предприятиях и крестьянских (фермерских) хозяйствах  Российской Федерации</t>
  </si>
  <si>
    <t>Уборка овощей  в сельскохозяйственных предприятиях и крестьянских (фермерских) хозяйствах Российской Федерации</t>
  </si>
  <si>
    <t>посеяно, тыс.га</t>
  </si>
  <si>
    <t>2020 г. +/- к 2019 г.</t>
  </si>
  <si>
    <t>Уборка пшеницы озимой и яровой в Российской Федерации</t>
  </si>
  <si>
    <t>Уборка ячменя озимого и ярового  Российской Федерации</t>
  </si>
  <si>
    <t>Уборка сахарной свеклы (фабричной) в Российской Федерации</t>
  </si>
  <si>
    <t>Уборка льна-долгунца в  Российской Федерации</t>
  </si>
  <si>
    <t>Уборка подсолнечника в  Российской Федерации</t>
  </si>
  <si>
    <t>Уборка рапса озимого и ярового в  Российской Федерации</t>
  </si>
  <si>
    <t xml:space="preserve">Оперативная информация о севе озимых культур в  Российской Федерации </t>
  </si>
  <si>
    <t xml:space="preserve">Оперативная информация о вспашки зяби в  Российской Федерации </t>
  </si>
  <si>
    <t>Камчатский край</t>
  </si>
  <si>
    <t>Калининградская область</t>
  </si>
  <si>
    <t>Республика Адыгея</t>
  </si>
  <si>
    <t>Республика Калмыкия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</si>
  <si>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</si>
  <si>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</si>
  <si>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</si>
  <si>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</si>
  <si>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</si>
  <si>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</si>
  <si>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</si>
  <si>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</si>
  <si>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</si>
  <si>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Нижегородская область</t>
  </si>
  <si>
    <t>Курганская область</t>
  </si>
  <si>
    <t>Республика Бурятия</t>
  </si>
  <si>
    <t>Республика Саха (Якутия)</t>
  </si>
  <si>
    <t>Еврейская автономная область</t>
  </si>
  <si>
    <t xml:space="preserve">по состоянию на </t>
  </si>
  <si>
    <t>Республика Северная Осетия - Алания</t>
  </si>
  <si>
    <t>Ставропольский край</t>
  </si>
  <si>
    <t>Пшеница</t>
  </si>
  <si>
    <t>ячмень</t>
  </si>
  <si>
    <t>рапс</t>
  </si>
  <si>
    <t>картофель</t>
  </si>
  <si>
    <t>овощи</t>
  </si>
  <si>
    <t>вспашеа зяби</t>
  </si>
  <si>
    <t>2020 г.
тыс. га</t>
  </si>
  <si>
    <t>Обмолочено озимых и яровых зерновых и зернобобовых культур (с кукурузой) с площади</t>
  </si>
  <si>
    <t>Намолочено зерна (с кукурузой)</t>
  </si>
  <si>
    <t>Обмолочено  пшеницы с площади</t>
  </si>
  <si>
    <t>Обмолочено  ячменя с площади</t>
  </si>
  <si>
    <t>Убрано сахарной свеклы (фабричной) с площади</t>
  </si>
  <si>
    <t>Убрано (обмолочено) подсолнечника с площади</t>
  </si>
  <si>
    <t>Убрано (обмолочено) рапса (всего) с площади</t>
  </si>
  <si>
    <t>Убрано картофеля с площади схп+кфх</t>
  </si>
  <si>
    <t>Убрано овощей с площади схп+кфх</t>
  </si>
  <si>
    <t>Намолочено пшеницы</t>
  </si>
  <si>
    <t>Намолочено ячменя</t>
  </si>
  <si>
    <t>Намолочено семян подсолнечника</t>
  </si>
  <si>
    <t>Накопано сахарной свеклы (фабричной)</t>
  </si>
  <si>
    <t>Накопано картофеля</t>
  </si>
  <si>
    <t>Накопано овощей</t>
  </si>
  <si>
    <t>Вспахано зяби</t>
  </si>
  <si>
    <t>2019 г.
тыс. га</t>
  </si>
  <si>
    <t/>
  </si>
  <si>
    <t>Республика Карелия</t>
  </si>
  <si>
    <t>Уральский фед. округ</t>
  </si>
  <si>
    <t>Республика Алтай</t>
  </si>
  <si>
    <t>Республика Тыва</t>
  </si>
  <si>
    <t>Республика Хакасия</t>
  </si>
  <si>
    <t>Северо-Кавказский фед. Округ</t>
  </si>
  <si>
    <t>Намолочено семян рапса (всего)</t>
  </si>
  <si>
    <t>Уборка зерновых и зернобобовых культур в хозяйствах всех категорий Российской Федерации</t>
  </si>
  <si>
    <t>Обмолочено, тыс.га</t>
  </si>
  <si>
    <t>Намолочено, тыс. тонн</t>
  </si>
  <si>
    <t>Урожайность, ц/га</t>
  </si>
  <si>
    <t>Выкопано, тыс.га</t>
  </si>
  <si>
    <t>Накопано, тыс. тонн</t>
  </si>
  <si>
    <t>Убрано, тыс.га</t>
  </si>
  <si>
    <t>Собрано, тыс. тонн</t>
  </si>
  <si>
    <t>Вытереблено льна-долгунца</t>
  </si>
  <si>
    <t xml:space="preserve">Москва </t>
  </si>
  <si>
    <t>г. Москва</t>
  </si>
  <si>
    <t>Чукотский автономный округ</t>
  </si>
  <si>
    <t>проверка</t>
  </si>
  <si>
    <t>Посеяно озимых на зерно и зеленый корм - всего</t>
  </si>
  <si>
    <t>подсолнечник</t>
  </si>
  <si>
    <t>истина</t>
  </si>
  <si>
    <t>ложь</t>
  </si>
  <si>
    <t>Вытереблено, тыс. га</t>
  </si>
  <si>
    <t>2021 г.</t>
  </si>
  <si>
    <t>Посевная площадь, тыс.га (4 сх)</t>
  </si>
  <si>
    <t>% к площади сева</t>
  </si>
  <si>
    <t>2022 г.</t>
  </si>
  <si>
    <t>2022 г. +/- к 2021 г.</t>
  </si>
  <si>
    <t>прогноз на 2022г. (данные регионов 20.06.2022)</t>
  </si>
  <si>
    <t>% к прогнозу</t>
  </si>
  <si>
    <t>...</t>
  </si>
  <si>
    <t>Посевная площадь, тыс.га (4сх)</t>
  </si>
  <si>
    <t>по состоянию на 22.08.2022</t>
  </si>
  <si>
    <t>по состоянию на  22.08.2022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</si>
</sst>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F800]dddd\,\ mmmm\ dd\,\ yyyy"/>
    <numFmt numFmtId="166" formatCode="_-* #,##0.00_р_._-;\-* #,##0.00_р_._-;_-* \-??_р_._-;_-@_-"/>
  </numFmts>
  <fonts count="44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</font>
    <font>
      <b/>
      <sz val="13"/>
      <name val="Arial Cyr"/>
      <family val="2"/>
      <charset val="204"/>
    </font>
    <font>
      <b/>
      <sz val="12"/>
      <name val="Arial"/>
      <family val="2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0" tint="-4.9989318521683403E-2"/>
      <name val="Arial Cyr"/>
      <charset val="204"/>
    </font>
    <font>
      <sz val="12"/>
      <color theme="0" tint="-0.14999847407452621"/>
      <name val="Arial Cyr"/>
      <charset val="204"/>
    </font>
    <font>
      <sz val="12"/>
      <color theme="0"/>
      <name val="Arial Cyr"/>
      <charset val="204"/>
    </font>
    <font>
      <sz val="12"/>
      <color theme="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0" tint="-0.14999847407452621"/>
      <name val="Arial Cyr"/>
      <charset val="204"/>
    </font>
    <font>
      <b/>
      <sz val="10"/>
      <color theme="0"/>
      <name val="Arial"/>
      <family val="2"/>
      <charset val="204"/>
    </font>
    <font>
      <b/>
      <sz val="12"/>
      <color theme="0"/>
      <name val="Arial Cyr"/>
      <family val="2"/>
      <charset val="204"/>
    </font>
    <font>
      <b/>
      <sz val="12"/>
      <color theme="0"/>
      <name val="Arial Cyr"/>
      <charset val="204"/>
    </font>
    <font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</borders>
  <cellStyleXfs count="64">
    <xf numFmtId="0" fontId="0" fillId="0" borderId="0"/>
    <xf numFmtId="0" fontId="10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9" borderId="19" applyNumberFormat="0" applyAlignment="0" applyProtection="0"/>
    <xf numFmtId="0" fontId="19" fillId="22" borderId="20" applyNumberFormat="0" applyAlignment="0" applyProtection="0"/>
    <xf numFmtId="0" fontId="20" fillId="22" borderId="19" applyNumberFormat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3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5" fillId="23" borderId="25" applyNumberFormat="0" applyAlignment="0" applyProtection="0"/>
    <xf numFmtId="0" fontId="26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16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6" fillId="0" borderId="0"/>
    <xf numFmtId="0" fontId="37" fillId="0" borderId="0"/>
    <xf numFmtId="0" fontId="32" fillId="5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25" borderId="26" applyNumberFormat="0" applyAlignment="0" applyProtection="0"/>
    <xf numFmtId="9" fontId="28" fillId="0" borderId="0"/>
    <xf numFmtId="9" fontId="28" fillId="0" borderId="0" applyFill="0" applyBorder="0" applyAlignment="0" applyProtection="0"/>
    <xf numFmtId="9" fontId="15" fillId="0" borderId="0" applyFill="0" applyBorder="0" applyAlignment="0" applyProtection="0"/>
    <xf numFmtId="0" fontId="34" fillId="0" borderId="27" applyNumberFormat="0" applyFill="0" applyAlignment="0" applyProtection="0"/>
    <xf numFmtId="0" fontId="35" fillId="0" borderId="0" applyNumberFormat="0" applyFill="0" applyBorder="0" applyAlignment="0" applyProtection="0"/>
    <xf numFmtId="166" fontId="15" fillId="0" borderId="0" applyFill="0" applyBorder="0" applyAlignment="0" applyProtection="0"/>
    <xf numFmtId="0" fontId="36" fillId="6" borderId="0" applyNumberFormat="0" applyBorder="0" applyAlignment="0" applyProtection="0"/>
    <xf numFmtId="0" fontId="43" fillId="0" borderId="0"/>
    <xf numFmtId="0" fontId="15" fillId="0" borderId="0"/>
  </cellStyleXfs>
  <cellXfs count="339">
    <xf numFmtId="0" fontId="0" fillId="0" borderId="0" xfId="0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2" fillId="0" borderId="0" xfId="0" applyFont="1" applyFill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8" fillId="0" borderId="10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 applyProtection="1">
      <alignment horizontal="center"/>
      <protection locked="0"/>
    </xf>
    <xf numFmtId="164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3" xfId="0" applyFont="1" applyFill="1" applyBorder="1"/>
    <xf numFmtId="164" fontId="4" fillId="0" borderId="10" xfId="0" applyNumberFormat="1" applyFont="1" applyFill="1" applyBorder="1" applyAlignment="1">
      <alignment horizontal="center"/>
    </xf>
    <xf numFmtId="0" fontId="8" fillId="0" borderId="12" xfId="0" applyFont="1" applyFill="1" applyBorder="1"/>
    <xf numFmtId="0" fontId="6" fillId="0" borderId="12" xfId="0" applyFont="1" applyFill="1" applyBorder="1"/>
    <xf numFmtId="0" fontId="5" fillId="0" borderId="12" xfId="0" applyFont="1" applyFill="1" applyBorder="1" applyAlignment="1">
      <alignment horizontal="left"/>
    </xf>
    <xf numFmtId="0" fontId="3" fillId="0" borderId="12" xfId="0" applyFont="1" applyFill="1" applyBorder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4" fillId="0" borderId="4" xfId="0" applyNumberFormat="1" applyFont="1" applyFill="1" applyBorder="1"/>
    <xf numFmtId="164" fontId="4" fillId="0" borderId="2" xfId="0" applyNumberFormat="1" applyFont="1" applyFill="1" applyBorder="1"/>
    <xf numFmtId="164" fontId="4" fillId="0" borderId="10" xfId="0" applyNumberFormat="1" applyFont="1" applyFill="1" applyBorder="1"/>
    <xf numFmtId="164" fontId="4" fillId="0" borderId="5" xfId="0" applyNumberFormat="1" applyFont="1" applyFill="1" applyBorder="1"/>
    <xf numFmtId="164" fontId="4" fillId="0" borderId="6" xfId="0" applyNumberFormat="1" applyFont="1" applyFill="1" applyBorder="1"/>
    <xf numFmtId="164" fontId="4" fillId="0" borderId="7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0" borderId="4" xfId="0" applyFont="1" applyFill="1" applyBorder="1"/>
    <xf numFmtId="164" fontId="4" fillId="0" borderId="0" xfId="0" applyNumberFormat="1" applyFont="1" applyFill="1"/>
    <xf numFmtId="164" fontId="3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11" fillId="0" borderId="0" xfId="0" applyFont="1" applyFill="1"/>
    <xf numFmtId="165" fontId="11" fillId="0" borderId="0" xfId="0" applyNumberFormat="1" applyFont="1" applyFill="1"/>
    <xf numFmtId="0" fontId="5" fillId="3" borderId="0" xfId="0" applyFont="1" applyFill="1"/>
    <xf numFmtId="0" fontId="12" fillId="3" borderId="0" xfId="0" applyFont="1" applyFill="1"/>
    <xf numFmtId="0" fontId="12" fillId="0" borderId="0" xfId="0" applyFont="1" applyFill="1"/>
    <xf numFmtId="0" fontId="2" fillId="0" borderId="0" xfId="0" applyFont="1" applyFill="1" applyBorder="1" applyAlignment="1">
      <alignment horizontal="center"/>
    </xf>
    <xf numFmtId="0" fontId="13" fillId="0" borderId="0" xfId="0" applyFont="1" applyFill="1"/>
    <xf numFmtId="164" fontId="3" fillId="26" borderId="28" xfId="0" applyNumberFormat="1" applyFont="1" applyFill="1" applyBorder="1" applyAlignment="1">
      <alignment horizontal="center"/>
    </xf>
    <xf numFmtId="164" fontId="8" fillId="26" borderId="31" xfId="0" applyNumberFormat="1" applyFont="1" applyFill="1" applyBorder="1" applyAlignment="1">
      <alignment horizontal="center"/>
    </xf>
    <xf numFmtId="164" fontId="8" fillId="26" borderId="32" xfId="0" applyNumberFormat="1" applyFont="1" applyFill="1" applyBorder="1" applyAlignment="1">
      <alignment horizontal="center"/>
    </xf>
    <xf numFmtId="164" fontId="4" fillId="26" borderId="32" xfId="0" applyNumberFormat="1" applyFont="1" applyFill="1" applyBorder="1" applyAlignment="1">
      <alignment horizontal="center"/>
    </xf>
    <xf numFmtId="164" fontId="6" fillId="26" borderId="32" xfId="0" applyNumberFormat="1" applyFont="1" applyFill="1" applyBorder="1" applyAlignment="1">
      <alignment horizontal="center"/>
    </xf>
    <xf numFmtId="164" fontId="3" fillId="26" borderId="32" xfId="0" applyNumberFormat="1" applyFont="1" applyFill="1" applyBorder="1" applyAlignment="1">
      <alignment horizontal="center"/>
    </xf>
    <xf numFmtId="164" fontId="6" fillId="26" borderId="33" xfId="0" applyNumberFormat="1" applyFont="1" applyFill="1" applyBorder="1" applyAlignment="1">
      <alignment horizontal="center"/>
    </xf>
    <xf numFmtId="164" fontId="8" fillId="26" borderId="2" xfId="0" applyNumberFormat="1" applyFont="1" applyFill="1" applyBorder="1" applyAlignment="1">
      <alignment horizontal="center"/>
    </xf>
    <xf numFmtId="164" fontId="6" fillId="26" borderId="34" xfId="0" applyNumberFormat="1" applyFont="1" applyFill="1" applyBorder="1" applyAlignment="1">
      <alignment horizontal="center"/>
    </xf>
    <xf numFmtId="164" fontId="6" fillId="26" borderId="35" xfId="0" applyNumberFormat="1" applyFont="1" applyFill="1" applyBorder="1" applyAlignment="1">
      <alignment horizontal="center"/>
    </xf>
    <xf numFmtId="164" fontId="8" fillId="26" borderId="37" xfId="0" applyNumberFormat="1" applyFont="1" applyFill="1" applyBorder="1" applyAlignment="1" applyProtection="1">
      <alignment horizontal="center"/>
      <protection locked="0"/>
    </xf>
    <xf numFmtId="164" fontId="8" fillId="26" borderId="38" xfId="0" applyNumberFormat="1" applyFont="1" applyFill="1" applyBorder="1" applyAlignment="1" applyProtection="1">
      <alignment horizontal="center"/>
      <protection locked="0"/>
    </xf>
    <xf numFmtId="164" fontId="4" fillId="26" borderId="38" xfId="0" applyNumberFormat="1" applyFont="1" applyFill="1" applyBorder="1" applyAlignment="1" applyProtection="1">
      <alignment horizontal="center"/>
      <protection locked="0"/>
    </xf>
    <xf numFmtId="164" fontId="6" fillId="26" borderId="38" xfId="0" applyNumberFormat="1" applyFont="1" applyFill="1" applyBorder="1" applyAlignment="1" applyProtection="1">
      <alignment horizontal="center"/>
      <protection locked="0"/>
    </xf>
    <xf numFmtId="164" fontId="5" fillId="26" borderId="38" xfId="0" applyNumberFormat="1" applyFont="1" applyFill="1" applyBorder="1" applyAlignment="1">
      <alignment horizontal="center"/>
    </xf>
    <xf numFmtId="164" fontId="3" fillId="26" borderId="38" xfId="0" applyNumberFormat="1" applyFont="1" applyFill="1" applyBorder="1" applyAlignment="1" applyProtection="1">
      <alignment horizontal="center" vertical="center"/>
      <protection locked="0"/>
    </xf>
    <xf numFmtId="164" fontId="6" fillId="26" borderId="39" xfId="0" applyNumberFormat="1" applyFont="1" applyFill="1" applyBorder="1" applyAlignment="1" applyProtection="1">
      <alignment horizontal="center"/>
      <protection locked="0"/>
    </xf>
    <xf numFmtId="164" fontId="6" fillId="26" borderId="40" xfId="0" applyNumberFormat="1" applyFont="1" applyFill="1" applyBorder="1" applyAlignment="1" applyProtection="1">
      <alignment horizontal="center"/>
      <protection locked="0"/>
    </xf>
    <xf numFmtId="164" fontId="4" fillId="26" borderId="41" xfId="0" applyNumberFormat="1" applyFont="1" applyFill="1" applyBorder="1" applyAlignment="1" applyProtection="1">
      <alignment horizontal="center"/>
      <protection locked="0"/>
    </xf>
    <xf numFmtId="164" fontId="4" fillId="26" borderId="39" xfId="0" applyNumberFormat="1" applyFont="1" applyFill="1" applyBorder="1" applyAlignment="1" applyProtection="1">
      <alignment horizontal="center"/>
      <protection locked="0"/>
    </xf>
    <xf numFmtId="164" fontId="4" fillId="26" borderId="42" xfId="0" applyNumberFormat="1" applyFont="1" applyFill="1" applyBorder="1" applyAlignment="1" applyProtection="1">
      <alignment horizontal="center"/>
      <protection locked="0"/>
    </xf>
    <xf numFmtId="164" fontId="4" fillId="26" borderId="28" xfId="0" applyNumberFormat="1" applyFont="1" applyFill="1" applyBorder="1" applyAlignment="1">
      <alignment horizontal="left"/>
    </xf>
    <xf numFmtId="164" fontId="8" fillId="26" borderId="28" xfId="0" applyNumberFormat="1" applyFont="1" applyFill="1" applyBorder="1" applyAlignment="1">
      <alignment horizontal="center"/>
    </xf>
    <xf numFmtId="164" fontId="6" fillId="26" borderId="28" xfId="0" applyNumberFormat="1" applyFont="1" applyFill="1" applyBorder="1" applyAlignment="1">
      <alignment horizontal="center"/>
    </xf>
    <xf numFmtId="164" fontId="5" fillId="26" borderId="28" xfId="0" applyNumberFormat="1" applyFont="1" applyFill="1" applyBorder="1" applyAlignment="1">
      <alignment horizontal="center"/>
    </xf>
    <xf numFmtId="164" fontId="4" fillId="26" borderId="28" xfId="0" applyNumberFormat="1" applyFont="1" applyFill="1" applyBorder="1" applyAlignment="1">
      <alignment horizontal="center"/>
    </xf>
    <xf numFmtId="164" fontId="8" fillId="26" borderId="38" xfId="0" applyNumberFormat="1" applyFont="1" applyFill="1" applyBorder="1" applyAlignment="1">
      <alignment horizontal="center"/>
    </xf>
    <xf numFmtId="164" fontId="4" fillId="26" borderId="38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 vertical="center"/>
    </xf>
    <xf numFmtId="164" fontId="3" fillId="26" borderId="30" xfId="0" applyNumberFormat="1" applyFont="1" applyFill="1" applyBorder="1" applyAlignment="1">
      <alignment horizontal="center"/>
    </xf>
    <xf numFmtId="164" fontId="8" fillId="26" borderId="36" xfId="0" applyNumberFormat="1" applyFont="1" applyFill="1" applyBorder="1" applyAlignment="1">
      <alignment horizontal="center"/>
    </xf>
    <xf numFmtId="164" fontId="8" fillId="26" borderId="43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39" fillId="3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4" fillId="3" borderId="0" xfId="0" applyFont="1" applyFill="1"/>
    <xf numFmtId="0" fontId="40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/>
    <xf numFmtId="165" fontId="13" fillId="3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left"/>
    </xf>
    <xf numFmtId="164" fontId="4" fillId="26" borderId="29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/>
    <xf numFmtId="164" fontId="4" fillId="26" borderId="35" xfId="0" applyNumberFormat="1" applyFont="1" applyFill="1" applyBorder="1" applyAlignment="1">
      <alignment horizontal="center"/>
    </xf>
    <xf numFmtId="164" fontId="8" fillId="26" borderId="43" xfId="0" applyNumberFormat="1" applyFont="1" applyFill="1" applyBorder="1" applyAlignment="1">
      <alignment horizontal="center"/>
    </xf>
    <xf numFmtId="164" fontId="4" fillId="26" borderId="42" xfId="0" applyNumberFormat="1" applyFont="1" applyFill="1" applyBorder="1" applyAlignment="1">
      <alignment horizontal="center"/>
    </xf>
    <xf numFmtId="164" fontId="8" fillId="26" borderId="51" xfId="0" applyNumberFormat="1" applyFont="1" applyFill="1" applyBorder="1" applyAlignment="1">
      <alignment horizontal="center"/>
    </xf>
    <xf numFmtId="164" fontId="6" fillId="26" borderId="51" xfId="0" applyNumberFormat="1" applyFont="1" applyFill="1" applyBorder="1" applyAlignment="1">
      <alignment horizontal="center"/>
    </xf>
    <xf numFmtId="164" fontId="3" fillId="26" borderId="51" xfId="0" applyNumberFormat="1" applyFont="1" applyFill="1" applyBorder="1" applyAlignment="1">
      <alignment horizontal="center"/>
    </xf>
    <xf numFmtId="164" fontId="6" fillId="26" borderId="52" xfId="0" applyNumberFormat="1" applyFont="1" applyFill="1" applyBorder="1" applyAlignment="1">
      <alignment horizontal="center"/>
    </xf>
    <xf numFmtId="164" fontId="3" fillId="0" borderId="50" xfId="0" applyNumberFormat="1" applyFont="1" applyFill="1" applyBorder="1" applyAlignment="1">
      <alignment horizontal="center" vertical="center"/>
    </xf>
    <xf numFmtId="164" fontId="3" fillId="0" borderId="53" xfId="0" applyNumberFormat="1" applyFont="1" applyFill="1" applyBorder="1" applyAlignment="1">
      <alignment horizontal="center" vertical="center"/>
    </xf>
    <xf numFmtId="164" fontId="8" fillId="26" borderId="37" xfId="0" applyNumberFormat="1" applyFont="1" applyFill="1" applyBorder="1" applyAlignment="1">
      <alignment horizontal="center"/>
    </xf>
    <xf numFmtId="164" fontId="3" fillId="26" borderId="38" xfId="0" applyNumberFormat="1" applyFont="1" applyFill="1" applyBorder="1" applyAlignment="1">
      <alignment horizontal="center"/>
    </xf>
    <xf numFmtId="164" fontId="6" fillId="26" borderId="38" xfId="0" applyNumberFormat="1" applyFont="1" applyFill="1" applyBorder="1" applyAlignment="1">
      <alignment horizontal="center"/>
    </xf>
    <xf numFmtId="164" fontId="6" fillId="26" borderId="54" xfId="0" applyNumberFormat="1" applyFont="1" applyFill="1" applyBorder="1" applyAlignment="1">
      <alignment horizontal="center"/>
    </xf>
    <xf numFmtId="164" fontId="8" fillId="26" borderId="10" xfId="0" applyNumberFormat="1" applyFont="1" applyFill="1" applyBorder="1" applyAlignment="1">
      <alignment horizontal="center"/>
    </xf>
    <xf numFmtId="164" fontId="6" fillId="26" borderId="55" xfId="0" applyNumberFormat="1" applyFont="1" applyFill="1" applyBorder="1" applyAlignment="1">
      <alignment horizontal="center"/>
    </xf>
    <xf numFmtId="164" fontId="6" fillId="26" borderId="42" xfId="0" applyNumberFormat="1" applyFont="1" applyFill="1" applyBorder="1" applyAlignment="1">
      <alignment horizontal="center"/>
    </xf>
    <xf numFmtId="164" fontId="3" fillId="0" borderId="57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left" vertical="top" wrapText="1"/>
    </xf>
    <xf numFmtId="164" fontId="3" fillId="26" borderId="10" xfId="0" applyNumberFormat="1" applyFont="1" applyFill="1" applyBorder="1" applyAlignment="1" applyProtection="1">
      <alignment horizontal="center"/>
      <protection locked="0"/>
    </xf>
    <xf numFmtId="164" fontId="6" fillId="26" borderId="56" xfId="0" applyNumberFormat="1" applyFont="1" applyFill="1" applyBorder="1" applyAlignment="1">
      <alignment horizontal="center"/>
    </xf>
    <xf numFmtId="164" fontId="4" fillId="0" borderId="58" xfId="0" applyNumberFormat="1" applyFont="1" applyFill="1" applyBorder="1" applyAlignment="1">
      <alignment horizontal="center"/>
    </xf>
    <xf numFmtId="0" fontId="40" fillId="3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4" fontId="6" fillId="26" borderId="59" xfId="0" applyNumberFormat="1" applyFont="1" applyFill="1" applyBorder="1" applyAlignment="1">
      <alignment horizontal="center"/>
    </xf>
    <xf numFmtId="164" fontId="8" fillId="26" borderId="40" xfId="0" applyNumberFormat="1" applyFont="1" applyFill="1" applyBorder="1" applyAlignment="1" applyProtection="1">
      <alignment horizontal="center"/>
      <protection locked="0"/>
    </xf>
    <xf numFmtId="164" fontId="6" fillId="26" borderId="46" xfId="0" applyNumberFormat="1" applyFont="1" applyFill="1" applyBorder="1" applyAlignment="1">
      <alignment horizontal="center"/>
    </xf>
    <xf numFmtId="0" fontId="8" fillId="0" borderId="49" xfId="0" applyFont="1" applyFill="1" applyBorder="1" applyAlignment="1">
      <alignment horizontal="left" vertical="center"/>
    </xf>
    <xf numFmtId="0" fontId="8" fillId="0" borderId="8" xfId="0" applyFont="1" applyFill="1" applyBorder="1"/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3" fillId="0" borderId="8" xfId="0" applyFont="1" applyFill="1" applyBorder="1"/>
    <xf numFmtId="0" fontId="4" fillId="0" borderId="8" xfId="0" applyFont="1" applyFill="1" applyBorder="1"/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wrapText="1"/>
    </xf>
    <xf numFmtId="14" fontId="13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61" xfId="0" applyFont="1" applyFill="1" applyBorder="1"/>
    <xf numFmtId="0" fontId="1" fillId="26" borderId="6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164" fontId="6" fillId="26" borderId="64" xfId="0" applyNumberFormat="1" applyFont="1" applyFill="1" applyBorder="1" applyAlignment="1">
      <alignment horizontal="center"/>
    </xf>
    <xf numFmtId="164" fontId="8" fillId="26" borderId="60" xfId="0" applyNumberFormat="1" applyFont="1" applyFill="1" applyBorder="1" applyAlignment="1">
      <alignment horizontal="center"/>
    </xf>
    <xf numFmtId="164" fontId="6" fillId="26" borderId="60" xfId="0" applyNumberFormat="1" applyFont="1" applyFill="1" applyBorder="1" applyAlignment="1">
      <alignment horizontal="center"/>
    </xf>
    <xf numFmtId="164" fontId="3" fillId="26" borderId="60" xfId="0" applyNumberFormat="1" applyFont="1" applyFill="1" applyBorder="1" applyAlignment="1">
      <alignment horizontal="center"/>
    </xf>
    <xf numFmtId="164" fontId="6" fillId="26" borderId="65" xfId="0" applyNumberFormat="1" applyFont="1" applyFill="1" applyBorder="1" applyAlignment="1">
      <alignment horizontal="center"/>
    </xf>
    <xf numFmtId="0" fontId="1" fillId="26" borderId="68" xfId="0" applyFont="1" applyFill="1" applyBorder="1" applyAlignment="1">
      <alignment horizontal="center" vertical="center" wrapText="1"/>
    </xf>
    <xf numFmtId="0" fontId="8" fillId="26" borderId="69" xfId="0" applyFont="1" applyFill="1" applyBorder="1" applyAlignment="1">
      <alignment horizontal="left" vertical="center"/>
    </xf>
    <xf numFmtId="164" fontId="8" fillId="26" borderId="70" xfId="0" applyNumberFormat="1" applyFont="1" applyFill="1" applyBorder="1" applyAlignment="1">
      <alignment horizontal="center" vertical="center"/>
    </xf>
    <xf numFmtId="164" fontId="8" fillId="26" borderId="71" xfId="0" applyNumberFormat="1" applyFont="1" applyFill="1" applyBorder="1" applyAlignment="1">
      <alignment horizontal="center" vertical="center"/>
    </xf>
    <xf numFmtId="164" fontId="8" fillId="26" borderId="72" xfId="0" applyNumberFormat="1" applyFont="1" applyFill="1" applyBorder="1" applyAlignment="1">
      <alignment horizontal="center" vertical="center"/>
    </xf>
    <xf numFmtId="0" fontId="8" fillId="26" borderId="73" xfId="0" applyFont="1" applyFill="1" applyBorder="1" applyAlignment="1">
      <alignment horizontal="left"/>
    </xf>
    <xf numFmtId="164" fontId="8" fillId="26" borderId="73" xfId="0" applyNumberFormat="1" applyFont="1" applyFill="1" applyBorder="1" applyAlignment="1">
      <alignment horizontal="center"/>
    </xf>
    <xf numFmtId="0" fontId="6" fillId="26" borderId="73" xfId="0" applyFont="1" applyFill="1" applyBorder="1" applyAlignment="1">
      <alignment horizontal="left"/>
    </xf>
    <xf numFmtId="164" fontId="6" fillId="26" borderId="73" xfId="0" applyNumberFormat="1" applyFont="1" applyFill="1" applyBorder="1" applyAlignment="1">
      <alignment horizontal="center"/>
    </xf>
    <xf numFmtId="0" fontId="5" fillId="26" borderId="73" xfId="0" applyFont="1" applyFill="1" applyBorder="1" applyAlignment="1">
      <alignment horizontal="left"/>
    </xf>
    <xf numFmtId="0" fontId="3" fillId="26" borderId="73" xfId="0" applyFont="1" applyFill="1" applyBorder="1" applyAlignment="1">
      <alignment horizontal="left"/>
    </xf>
    <xf numFmtId="164" fontId="3" fillId="26" borderId="73" xfId="0" applyNumberFormat="1" applyFont="1" applyFill="1" applyBorder="1" applyAlignment="1">
      <alignment horizontal="center"/>
    </xf>
    <xf numFmtId="0" fontId="4" fillId="26" borderId="73" xfId="0" applyFont="1" applyFill="1" applyBorder="1" applyAlignment="1">
      <alignment horizontal="left"/>
    </xf>
    <xf numFmtId="0" fontId="3" fillId="26" borderId="74" xfId="0" applyFont="1" applyFill="1" applyBorder="1" applyAlignment="1">
      <alignment horizontal="left"/>
    </xf>
    <xf numFmtId="0" fontId="4" fillId="27" borderId="73" xfId="0" applyFont="1" applyFill="1" applyBorder="1" applyAlignment="1">
      <alignment horizontal="left"/>
    </xf>
    <xf numFmtId="0" fontId="4" fillId="26" borderId="64" xfId="0" applyFont="1" applyFill="1" applyBorder="1" applyAlignment="1">
      <alignment horizontal="left"/>
    </xf>
    <xf numFmtId="14" fontId="13" fillId="0" borderId="0" xfId="0" applyNumberFormat="1" applyFont="1" applyFill="1"/>
    <xf numFmtId="0" fontId="1" fillId="26" borderId="75" xfId="0" applyFont="1" applyFill="1" applyBorder="1" applyAlignment="1">
      <alignment horizontal="center" vertical="center" wrapText="1"/>
    </xf>
    <xf numFmtId="164" fontId="1" fillId="0" borderId="44" xfId="0" applyNumberFormat="1" applyFont="1" applyFill="1" applyBorder="1" applyAlignment="1">
      <alignment horizontal="center" vertical="center" wrapText="1"/>
    </xf>
    <xf numFmtId="164" fontId="3" fillId="0" borderId="77" xfId="0" applyNumberFormat="1" applyFont="1" applyFill="1" applyBorder="1" applyAlignment="1">
      <alignment horizontal="center" vertical="center"/>
    </xf>
    <xf numFmtId="0" fontId="4" fillId="0" borderId="78" xfId="0" applyFont="1" applyFill="1" applyBorder="1"/>
    <xf numFmtId="164" fontId="6" fillId="27" borderId="73" xfId="0" applyNumberFormat="1" applyFont="1" applyFill="1" applyBorder="1" applyAlignment="1">
      <alignment horizontal="center"/>
    </xf>
    <xf numFmtId="164" fontId="6" fillId="28" borderId="73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6" borderId="75" xfId="0" applyFont="1" applyFill="1" applyBorder="1" applyAlignment="1">
      <alignment horizontal="center" vertical="center" wrapText="1"/>
    </xf>
    <xf numFmtId="164" fontId="8" fillId="26" borderId="46" xfId="0" applyNumberFormat="1" applyFont="1" applyFill="1" applyBorder="1" applyAlignment="1">
      <alignment horizontal="center"/>
    </xf>
    <xf numFmtId="164" fontId="3" fillId="26" borderId="46" xfId="0" applyNumberFormat="1" applyFont="1" applyFill="1" applyBorder="1" applyAlignment="1">
      <alignment horizontal="center"/>
    </xf>
    <xf numFmtId="164" fontId="3" fillId="0" borderId="79" xfId="0" applyNumberFormat="1" applyFont="1" applyFill="1" applyBorder="1" applyAlignment="1">
      <alignment horizontal="center"/>
    </xf>
    <xf numFmtId="164" fontId="3" fillId="26" borderId="83" xfId="0" applyNumberFormat="1" applyFont="1" applyFill="1" applyBorder="1" applyAlignment="1">
      <alignment horizontal="center"/>
    </xf>
    <xf numFmtId="164" fontId="6" fillId="26" borderId="84" xfId="0" applyNumberFormat="1" applyFont="1" applyFill="1" applyBorder="1" applyAlignment="1">
      <alignment horizontal="center"/>
    </xf>
    <xf numFmtId="164" fontId="8" fillId="26" borderId="83" xfId="0" applyNumberFormat="1" applyFont="1" applyFill="1" applyBorder="1" applyAlignment="1">
      <alignment horizontal="center"/>
    </xf>
    <xf numFmtId="164" fontId="8" fillId="26" borderId="77" xfId="0" applyNumberFormat="1" applyFont="1" applyFill="1" applyBorder="1" applyAlignment="1">
      <alignment horizontal="center"/>
    </xf>
    <xf numFmtId="164" fontId="3" fillId="26" borderId="77" xfId="0" applyNumberFormat="1" applyFont="1" applyFill="1" applyBorder="1" applyAlignment="1">
      <alignment horizontal="center"/>
    </xf>
    <xf numFmtId="164" fontId="8" fillId="26" borderId="86" xfId="0" applyNumberFormat="1" applyFont="1" applyFill="1" applyBorder="1" applyAlignment="1">
      <alignment horizontal="center"/>
    </xf>
    <xf numFmtId="164" fontId="8" fillId="26" borderId="87" xfId="0" applyNumberFormat="1" applyFont="1" applyFill="1" applyBorder="1" applyAlignment="1">
      <alignment horizontal="center" vertical="center"/>
    </xf>
    <xf numFmtId="164" fontId="8" fillId="26" borderId="84" xfId="0" applyNumberFormat="1" applyFont="1" applyFill="1" applyBorder="1" applyAlignment="1">
      <alignment horizontal="center"/>
    </xf>
    <xf numFmtId="164" fontId="3" fillId="26" borderId="84" xfId="0" applyNumberFormat="1" applyFont="1" applyFill="1" applyBorder="1" applyAlignment="1">
      <alignment horizontal="center"/>
    </xf>
    <xf numFmtId="164" fontId="6" fillId="26" borderId="88" xfId="0" applyNumberFormat="1" applyFont="1" applyFill="1" applyBorder="1" applyAlignment="1">
      <alignment horizontal="center"/>
    </xf>
    <xf numFmtId="164" fontId="6" fillId="26" borderId="2" xfId="0" applyNumberFormat="1" applyFont="1" applyFill="1" applyBorder="1" applyAlignment="1">
      <alignment horizontal="center"/>
    </xf>
    <xf numFmtId="164" fontId="3" fillId="26" borderId="2" xfId="0" applyNumberFormat="1" applyFont="1" applyFill="1" applyBorder="1" applyAlignment="1">
      <alignment horizontal="center"/>
    </xf>
    <xf numFmtId="164" fontId="8" fillId="0" borderId="57" xfId="0" applyNumberFormat="1" applyFont="1" applyFill="1" applyBorder="1" applyAlignment="1" applyProtection="1">
      <alignment horizontal="center"/>
      <protection locked="0"/>
    </xf>
    <xf numFmtId="164" fontId="4" fillId="26" borderId="77" xfId="0" applyNumberFormat="1" applyFont="1" applyFill="1" applyBorder="1" applyAlignment="1" applyProtection="1">
      <alignment horizontal="center"/>
      <protection locked="0"/>
    </xf>
    <xf numFmtId="164" fontId="3" fillId="0" borderId="57" xfId="0" applyNumberFormat="1" applyFont="1" applyFill="1" applyBorder="1" applyAlignment="1" applyProtection="1">
      <alignment horizontal="center"/>
      <protection locked="0"/>
    </xf>
    <xf numFmtId="164" fontId="3" fillId="26" borderId="77" xfId="0" applyNumberFormat="1" applyFont="1" applyFill="1" applyBorder="1" applyAlignment="1" applyProtection="1">
      <alignment horizontal="center"/>
      <protection locked="0"/>
    </xf>
    <xf numFmtId="164" fontId="4" fillId="26" borderId="85" xfId="0" applyNumberFormat="1" applyFont="1" applyFill="1" applyBorder="1" applyAlignment="1" applyProtection="1">
      <alignment horizontal="center"/>
      <protection locked="0"/>
    </xf>
    <xf numFmtId="164" fontId="8" fillId="26" borderId="77" xfId="0" applyNumberFormat="1" applyFont="1" applyFill="1" applyBorder="1" applyAlignment="1" applyProtection="1">
      <alignment horizontal="center"/>
      <protection locked="0"/>
    </xf>
    <xf numFmtId="164" fontId="6" fillId="26" borderId="77" xfId="0" applyNumberFormat="1" applyFont="1" applyFill="1" applyBorder="1" applyAlignment="1" applyProtection="1">
      <alignment horizontal="center"/>
      <protection locked="0"/>
    </xf>
    <xf numFmtId="164" fontId="5" fillId="26" borderId="77" xfId="0" applyNumberFormat="1" applyFont="1" applyFill="1" applyBorder="1" applyAlignment="1">
      <alignment horizontal="center"/>
    </xf>
    <xf numFmtId="164" fontId="3" fillId="26" borderId="77" xfId="0" applyNumberFormat="1" applyFont="1" applyFill="1" applyBorder="1" applyAlignment="1" applyProtection="1">
      <alignment horizontal="center" vertical="center"/>
      <protection locked="0"/>
    </xf>
    <xf numFmtId="164" fontId="6" fillId="26" borderId="51" xfId="0" applyNumberFormat="1" applyFont="1" applyFill="1" applyBorder="1" applyAlignment="1" applyProtection="1">
      <alignment horizontal="center"/>
      <protection locked="0"/>
    </xf>
    <xf numFmtId="164" fontId="6" fillId="26" borderId="90" xfId="0" applyNumberFormat="1" applyFont="1" applyFill="1" applyBorder="1" applyAlignment="1" applyProtection="1">
      <alignment horizontal="center"/>
      <protection locked="0"/>
    </xf>
    <xf numFmtId="164" fontId="8" fillId="26" borderId="90" xfId="0" applyNumberFormat="1" applyFont="1" applyFill="1" applyBorder="1" applyAlignment="1" applyProtection="1">
      <alignment horizontal="center"/>
      <protection locked="0"/>
    </xf>
    <xf numFmtId="164" fontId="4" fillId="26" borderId="91" xfId="0" applyNumberFormat="1" applyFont="1" applyFill="1" applyBorder="1" applyAlignment="1" applyProtection="1">
      <alignment horizontal="center"/>
      <protection locked="0"/>
    </xf>
    <xf numFmtId="164" fontId="4" fillId="26" borderId="51" xfId="0" applyNumberFormat="1" applyFont="1" applyFill="1" applyBorder="1" applyAlignment="1" applyProtection="1">
      <alignment horizontal="center"/>
      <protection locked="0"/>
    </xf>
    <xf numFmtId="164" fontId="8" fillId="26" borderId="92" xfId="0" applyNumberFormat="1" applyFont="1" applyFill="1" applyBorder="1" applyAlignment="1" applyProtection="1">
      <alignment horizontal="center"/>
      <protection locked="0"/>
    </xf>
    <xf numFmtId="164" fontId="4" fillId="26" borderId="93" xfId="0" applyNumberFormat="1" applyFont="1" applyFill="1" applyBorder="1" applyAlignment="1" applyProtection="1">
      <alignment horizontal="center"/>
      <protection locked="0"/>
    </xf>
    <xf numFmtId="164" fontId="8" fillId="26" borderId="94" xfId="0" applyNumberFormat="1" applyFont="1" applyFill="1" applyBorder="1" applyAlignment="1">
      <alignment horizontal="center" vertical="center"/>
    </xf>
    <xf numFmtId="164" fontId="8" fillId="26" borderId="95" xfId="0" applyNumberFormat="1" applyFont="1" applyFill="1" applyBorder="1" applyAlignment="1">
      <alignment horizontal="center"/>
    </xf>
    <xf numFmtId="164" fontId="6" fillId="26" borderId="95" xfId="0" applyNumberFormat="1" applyFont="1" applyFill="1" applyBorder="1" applyAlignment="1">
      <alignment horizontal="center"/>
    </xf>
    <xf numFmtId="164" fontId="3" fillId="26" borderId="95" xfId="0" applyNumberFormat="1" applyFont="1" applyFill="1" applyBorder="1" applyAlignment="1">
      <alignment horizontal="center"/>
    </xf>
    <xf numFmtId="164" fontId="6" fillId="26" borderId="96" xfId="0" applyNumberFormat="1" applyFont="1" applyFill="1" applyBorder="1" applyAlignment="1">
      <alignment horizontal="center"/>
    </xf>
    <xf numFmtId="164" fontId="6" fillId="26" borderId="89" xfId="0" applyNumberFormat="1" applyFont="1" applyFill="1" applyBorder="1" applyAlignment="1">
      <alignment horizontal="center"/>
    </xf>
    <xf numFmtId="164" fontId="6" fillId="26" borderId="54" xfId="0" applyNumberFormat="1" applyFont="1" applyFill="1" applyBorder="1" applyAlignment="1" applyProtection="1">
      <alignment horizontal="center"/>
      <protection locked="0"/>
    </xf>
    <xf numFmtId="164" fontId="4" fillId="26" borderId="55" xfId="0" applyNumberFormat="1" applyFont="1" applyFill="1" applyBorder="1" applyAlignment="1" applyProtection="1">
      <alignment horizontal="center"/>
      <protection locked="0"/>
    </xf>
    <xf numFmtId="164" fontId="6" fillId="26" borderId="6" xfId="0" applyNumberFormat="1" applyFont="1" applyFill="1" applyBorder="1" applyAlignment="1">
      <alignment horizontal="center"/>
    </xf>
    <xf numFmtId="164" fontId="4" fillId="0" borderId="77" xfId="0" applyNumberFormat="1" applyFont="1" applyFill="1" applyBorder="1" applyAlignment="1">
      <alignment horizontal="center"/>
    </xf>
    <xf numFmtId="164" fontId="42" fillId="0" borderId="77" xfId="0" applyNumberFormat="1" applyFont="1" applyFill="1" applyBorder="1" applyAlignment="1">
      <alignment horizontal="center"/>
    </xf>
    <xf numFmtId="164" fontId="4" fillId="0" borderId="85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8" fillId="26" borderId="74" xfId="0" applyFont="1" applyFill="1" applyBorder="1" applyAlignment="1">
      <alignment horizontal="left" vertical="center"/>
    </xf>
    <xf numFmtId="164" fontId="8" fillId="26" borderId="74" xfId="0" applyNumberFormat="1" applyFont="1" applyFill="1" applyBorder="1" applyAlignment="1">
      <alignment horizontal="center" vertical="center"/>
    </xf>
    <xf numFmtId="164" fontId="8" fillId="26" borderId="98" xfId="0" applyNumberFormat="1" applyFont="1" applyFill="1" applyBorder="1" applyAlignment="1">
      <alignment horizontal="center" vertical="center"/>
    </xf>
    <xf numFmtId="164" fontId="8" fillId="26" borderId="80" xfId="0" applyNumberFormat="1" applyFont="1" applyFill="1" applyBorder="1" applyAlignment="1">
      <alignment horizontal="center" vertical="center"/>
    </xf>
    <xf numFmtId="164" fontId="8" fillId="26" borderId="99" xfId="0" applyNumberFormat="1" applyFont="1" applyFill="1" applyBorder="1" applyAlignment="1">
      <alignment horizontal="center"/>
    </xf>
    <xf numFmtId="164" fontId="8" fillId="0" borderId="100" xfId="0" applyNumberFormat="1" applyFont="1" applyFill="1" applyBorder="1" applyAlignment="1" applyProtection="1">
      <alignment horizontal="center"/>
      <protection locked="0"/>
    </xf>
    <xf numFmtId="164" fontId="8" fillId="26" borderId="80" xfId="0" applyNumberFormat="1" applyFont="1" applyFill="1" applyBorder="1" applyAlignment="1">
      <alignment horizontal="center"/>
    </xf>
    <xf numFmtId="164" fontId="8" fillId="0" borderId="101" xfId="0" applyNumberFormat="1" applyFont="1" applyFill="1" applyBorder="1" applyAlignment="1" applyProtection="1">
      <alignment horizontal="center"/>
      <protection locked="0"/>
    </xf>
    <xf numFmtId="164" fontId="3" fillId="0" borderId="81" xfId="0" applyNumberFormat="1" applyFont="1" applyFill="1" applyBorder="1" applyAlignment="1">
      <alignment horizontal="center"/>
    </xf>
    <xf numFmtId="164" fontId="3" fillId="0" borderId="80" xfId="0" applyNumberFormat="1" applyFont="1" applyFill="1" applyBorder="1" applyAlignment="1">
      <alignment horizontal="center"/>
    </xf>
    <xf numFmtId="164" fontId="3" fillId="0" borderId="100" xfId="0" applyNumberFormat="1" applyFont="1" applyFill="1" applyBorder="1" applyAlignment="1">
      <alignment horizontal="center"/>
    </xf>
    <xf numFmtId="164" fontId="8" fillId="26" borderId="102" xfId="0" applyNumberFormat="1" applyFont="1" applyFill="1" applyBorder="1" applyAlignment="1">
      <alignment horizontal="center" vertical="center"/>
    </xf>
    <xf numFmtId="164" fontId="8" fillId="26" borderId="30" xfId="0" applyNumberFormat="1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center" vertical="center" wrapText="1"/>
    </xf>
    <xf numFmtId="0" fontId="1" fillId="26" borderId="111" xfId="0" applyFont="1" applyFill="1" applyBorder="1" applyAlignment="1">
      <alignment horizontal="center" vertical="center" wrapText="1"/>
    </xf>
    <xf numFmtId="0" fontId="1" fillId="26" borderId="112" xfId="0" applyFont="1" applyFill="1" applyBorder="1" applyAlignment="1">
      <alignment horizontal="center" vertical="center" wrapText="1"/>
    </xf>
    <xf numFmtId="0" fontId="1" fillId="0" borderId="112" xfId="0" applyFont="1" applyFill="1" applyBorder="1" applyAlignment="1">
      <alignment horizontal="center" vertical="center" wrapText="1"/>
    </xf>
    <xf numFmtId="0" fontId="1" fillId="26" borderId="113" xfId="0" applyFont="1" applyFill="1" applyBorder="1" applyAlignment="1">
      <alignment horizontal="center" vertical="center" wrapText="1"/>
    </xf>
    <xf numFmtId="164" fontId="3" fillId="0" borderId="80" xfId="0" applyNumberFormat="1" applyFont="1" applyFill="1" applyBorder="1" applyAlignment="1">
      <alignment horizontal="center" vertical="center"/>
    </xf>
    <xf numFmtId="164" fontId="4" fillId="26" borderId="2" xfId="0" applyNumberFormat="1" applyFont="1" applyFill="1" applyBorder="1" applyAlignment="1">
      <alignment horizontal="center"/>
    </xf>
    <xf numFmtId="164" fontId="4" fillId="26" borderId="6" xfId="0" applyNumberFormat="1" applyFont="1" applyFill="1" applyBorder="1" applyAlignment="1">
      <alignment horizontal="center"/>
    </xf>
    <xf numFmtId="0" fontId="1" fillId="0" borderId="97" xfId="0" applyFont="1" applyFill="1" applyBorder="1" applyAlignment="1">
      <alignment horizontal="center" vertical="center" wrapText="1"/>
    </xf>
    <xf numFmtId="164" fontId="3" fillId="26" borderId="98" xfId="0" applyNumberFormat="1" applyFont="1" applyFill="1" applyBorder="1" applyAlignment="1">
      <alignment horizontal="center"/>
    </xf>
    <xf numFmtId="164" fontId="4" fillId="26" borderId="60" xfId="0" applyNumberFormat="1" applyFont="1" applyFill="1" applyBorder="1" applyAlignment="1">
      <alignment horizontal="center"/>
    </xf>
    <xf numFmtId="164" fontId="4" fillId="26" borderId="60" xfId="0" applyNumberFormat="1" applyFont="1" applyFill="1" applyBorder="1" applyAlignment="1" applyProtection="1">
      <alignment horizontal="center"/>
      <protection locked="0"/>
    </xf>
    <xf numFmtId="164" fontId="8" fillId="0" borderId="117" xfId="0" applyNumberFormat="1" applyFont="1" applyFill="1" applyBorder="1" applyAlignment="1" applyProtection="1">
      <alignment horizontal="center"/>
      <protection locked="0"/>
    </xf>
    <xf numFmtId="164" fontId="8" fillId="0" borderId="118" xfId="0" applyNumberFormat="1" applyFont="1" applyFill="1" applyBorder="1" applyAlignment="1" applyProtection="1">
      <alignment horizontal="center"/>
      <protection locked="0"/>
    </xf>
    <xf numFmtId="164" fontId="4" fillId="26" borderId="84" xfId="0" applyNumberFormat="1" applyFont="1" applyFill="1" applyBorder="1" applyAlignment="1">
      <alignment horizontal="center"/>
    </xf>
    <xf numFmtId="164" fontId="3" fillId="0" borderId="118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3" fillId="26" borderId="118" xfId="0" applyNumberFormat="1" applyFont="1" applyFill="1" applyBorder="1" applyAlignment="1">
      <alignment horizontal="center"/>
    </xf>
    <xf numFmtId="164" fontId="4" fillId="26" borderId="88" xfId="0" applyNumberFormat="1" applyFont="1" applyFill="1" applyBorder="1" applyAlignment="1">
      <alignment horizontal="center"/>
    </xf>
    <xf numFmtId="164" fontId="8" fillId="26" borderId="87" xfId="0" applyNumberFormat="1" applyFont="1" applyFill="1" applyBorder="1" applyAlignment="1" applyProtection="1">
      <alignment horizontal="center"/>
      <protection locked="0"/>
    </xf>
    <xf numFmtId="164" fontId="8" fillId="26" borderId="84" xfId="0" applyNumberFormat="1" applyFont="1" applyFill="1" applyBorder="1" applyAlignment="1" applyProtection="1">
      <alignment horizontal="center"/>
      <protection locked="0"/>
    </xf>
    <xf numFmtId="164" fontId="4" fillId="26" borderId="84" xfId="0" applyNumberFormat="1" applyFont="1" applyFill="1" applyBorder="1" applyAlignment="1" applyProtection="1">
      <alignment horizontal="center"/>
      <protection locked="0"/>
    </xf>
    <xf numFmtId="164" fontId="6" fillId="26" borderId="84" xfId="0" applyNumberFormat="1" applyFont="1" applyFill="1" applyBorder="1" applyAlignment="1" applyProtection="1">
      <alignment horizontal="center"/>
      <protection locked="0"/>
    </xf>
    <xf numFmtId="164" fontId="5" fillId="26" borderId="84" xfId="0" applyNumberFormat="1" applyFont="1" applyFill="1" applyBorder="1" applyAlignment="1">
      <alignment horizontal="center"/>
    </xf>
    <xf numFmtId="164" fontId="3" fillId="26" borderId="84" xfId="0" applyNumberFormat="1" applyFont="1" applyFill="1" applyBorder="1" applyAlignment="1" applyProtection="1">
      <alignment horizontal="center" vertical="center"/>
      <protection locked="0"/>
    </xf>
    <xf numFmtId="164" fontId="6" fillId="26" borderId="119" xfId="0" applyNumberFormat="1" applyFont="1" applyFill="1" applyBorder="1" applyAlignment="1" applyProtection="1">
      <alignment horizontal="center"/>
      <protection locked="0"/>
    </xf>
    <xf numFmtId="164" fontId="3" fillId="26" borderId="118" xfId="0" applyNumberFormat="1" applyFont="1" applyFill="1" applyBorder="1" applyAlignment="1" applyProtection="1">
      <alignment horizontal="center"/>
      <protection locked="0"/>
    </xf>
    <xf numFmtId="164" fontId="4" fillId="26" borderId="89" xfId="0" applyNumberFormat="1" applyFont="1" applyFill="1" applyBorder="1" applyAlignment="1" applyProtection="1">
      <alignment horizontal="center"/>
      <protection locked="0"/>
    </xf>
    <xf numFmtId="164" fontId="8" fillId="26" borderId="89" xfId="0" applyNumberFormat="1" applyFont="1" applyFill="1" applyBorder="1" applyAlignment="1" applyProtection="1">
      <alignment horizontal="center"/>
      <protection locked="0"/>
    </xf>
    <xf numFmtId="164" fontId="4" fillId="26" borderId="88" xfId="0" applyNumberFormat="1" applyFont="1" applyFill="1" applyBorder="1" applyAlignment="1" applyProtection="1">
      <alignment horizontal="center"/>
      <protection locked="0"/>
    </xf>
    <xf numFmtId="164" fontId="3" fillId="26" borderId="89" xfId="0" applyNumberFormat="1" applyFont="1" applyFill="1" applyBorder="1" applyAlignment="1">
      <alignment horizontal="center"/>
    </xf>
    <xf numFmtId="0" fontId="1" fillId="26" borderId="105" xfId="0" applyFont="1" applyFill="1" applyBorder="1" applyAlignment="1">
      <alignment horizontal="center" vertical="center" wrapText="1"/>
    </xf>
    <xf numFmtId="164" fontId="6" fillId="26" borderId="11" xfId="0" applyNumberFormat="1" applyFont="1" applyFill="1" applyBorder="1" applyAlignment="1" applyProtection="1">
      <alignment horizontal="center"/>
      <protection locked="0"/>
    </xf>
    <xf numFmtId="164" fontId="3" fillId="26" borderId="11" xfId="0" applyNumberFormat="1" applyFont="1" applyFill="1" applyBorder="1" applyAlignment="1" applyProtection="1">
      <alignment horizontal="center"/>
      <protection locked="0"/>
    </xf>
    <xf numFmtId="164" fontId="4" fillId="26" borderId="11" xfId="0" applyNumberFormat="1" applyFont="1" applyFill="1" applyBorder="1" applyAlignment="1" applyProtection="1">
      <alignment horizontal="center"/>
      <protection locked="0"/>
    </xf>
    <xf numFmtId="164" fontId="3" fillId="26" borderId="119" xfId="0" applyNumberFormat="1" applyFont="1" applyFill="1" applyBorder="1" applyAlignment="1" applyProtection="1">
      <alignment horizontal="center" vertical="center"/>
      <protection locked="0"/>
    </xf>
    <xf numFmtId="0" fontId="1" fillId="26" borderId="120" xfId="0" applyFont="1" applyFill="1" applyBorder="1" applyAlignment="1">
      <alignment horizontal="center" vertical="center" wrapText="1"/>
    </xf>
    <xf numFmtId="164" fontId="6" fillId="26" borderId="2" xfId="0" applyNumberFormat="1" applyFont="1" applyFill="1" applyBorder="1" applyAlignment="1" applyProtection="1">
      <alignment horizontal="center"/>
      <protection locked="0"/>
    </xf>
    <xf numFmtId="164" fontId="3" fillId="26" borderId="2" xfId="0" applyNumberFormat="1" applyFont="1" applyFill="1" applyBorder="1" applyAlignment="1" applyProtection="1">
      <alignment horizontal="center" vertical="center"/>
      <protection locked="0"/>
    </xf>
    <xf numFmtId="164" fontId="3" fillId="26" borderId="2" xfId="0" applyNumberFormat="1" applyFont="1" applyFill="1" applyBorder="1" applyAlignment="1" applyProtection="1">
      <alignment horizontal="center"/>
      <protection locked="0"/>
    </xf>
    <xf numFmtId="164" fontId="4" fillId="26" borderId="2" xfId="0" applyNumberFormat="1" applyFont="1" applyFill="1" applyBorder="1" applyAlignment="1" applyProtection="1">
      <alignment horizontal="center"/>
      <protection locked="0"/>
    </xf>
    <xf numFmtId="164" fontId="8" fillId="0" borderId="2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8" fillId="26" borderId="2" xfId="0" applyNumberFormat="1" applyFont="1" applyFill="1" applyBorder="1" applyAlignment="1" applyProtection="1">
      <alignment horizontal="center"/>
      <protection locked="0"/>
    </xf>
    <xf numFmtId="164" fontId="5" fillId="26" borderId="2" xfId="0" applyNumberFormat="1" applyFont="1" applyFill="1" applyBorder="1" applyAlignment="1">
      <alignment horizontal="center"/>
    </xf>
    <xf numFmtId="0" fontId="1" fillId="26" borderId="82" xfId="0" applyFont="1" applyFill="1" applyBorder="1" applyAlignment="1">
      <alignment horizontal="center" vertical="center" wrapText="1"/>
    </xf>
    <xf numFmtId="0" fontId="1" fillId="0" borderId="108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26" borderId="121" xfId="0" applyFont="1" applyFill="1" applyBorder="1" applyAlignment="1">
      <alignment horizontal="center" vertical="center" wrapText="1"/>
    </xf>
    <xf numFmtId="164" fontId="4" fillId="26" borderId="6" xfId="0" applyNumberFormat="1" applyFont="1" applyFill="1" applyBorder="1" applyAlignment="1" applyProtection="1">
      <alignment horizontal="center"/>
      <protection locked="0"/>
    </xf>
    <xf numFmtId="164" fontId="8" fillId="0" borderId="80" xfId="0" applyNumberFormat="1" applyFont="1" applyFill="1" applyBorder="1" applyAlignment="1" applyProtection="1">
      <alignment horizontal="center"/>
      <protection locked="0"/>
    </xf>
    <xf numFmtId="164" fontId="8" fillId="26" borderId="80" xfId="0" applyNumberFormat="1" applyFont="1" applyFill="1" applyBorder="1" applyAlignment="1" applyProtection="1">
      <alignment horizontal="center"/>
      <protection locked="0"/>
    </xf>
    <xf numFmtId="164" fontId="3" fillId="26" borderId="84" xfId="0" applyNumberFormat="1" applyFont="1" applyFill="1" applyBorder="1" applyAlignment="1" applyProtection="1">
      <alignment horizontal="center"/>
      <protection locked="0"/>
    </xf>
    <xf numFmtId="0" fontId="1" fillId="2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124" xfId="0" applyNumberFormat="1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horizontal="center" vertical="center"/>
    </xf>
    <xf numFmtId="0" fontId="1" fillId="26" borderId="66" xfId="0" applyFont="1" applyFill="1" applyBorder="1" applyAlignment="1">
      <alignment horizontal="center" vertical="center" wrapText="1"/>
    </xf>
    <xf numFmtId="0" fontId="1" fillId="26" borderId="67" xfId="0" applyFont="1" applyFill="1" applyBorder="1" applyAlignment="1">
      <alignment horizontal="center" vertical="center" wrapText="1"/>
    </xf>
    <xf numFmtId="0" fontId="1" fillId="26" borderId="48" xfId="0" applyFont="1" applyFill="1" applyBorder="1" applyAlignment="1">
      <alignment horizontal="center" vertical="center" wrapText="1"/>
    </xf>
    <xf numFmtId="0" fontId="1" fillId="26" borderId="47" xfId="0" applyFont="1" applyFill="1" applyBorder="1" applyAlignment="1">
      <alignment horizontal="center" vertical="center" wrapText="1"/>
    </xf>
    <xf numFmtId="0" fontId="1" fillId="26" borderId="48" xfId="0" applyFont="1" applyFill="1" applyBorder="1" applyAlignment="1">
      <alignment horizontal="center" vertical="center"/>
    </xf>
    <xf numFmtId="0" fontId="1" fillId="26" borderId="4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26" borderId="97" xfId="0" applyFont="1" applyFill="1" applyBorder="1" applyAlignment="1">
      <alignment horizontal="center" vertical="center" wrapText="1"/>
    </xf>
    <xf numFmtId="0" fontId="1" fillId="26" borderId="82" xfId="0" applyFont="1" applyFill="1" applyBorder="1" applyAlignment="1">
      <alignment horizontal="center" vertical="center" wrapText="1"/>
    </xf>
    <xf numFmtId="0" fontId="1" fillId="26" borderId="115" xfId="0" applyFont="1" applyFill="1" applyBorder="1" applyAlignment="1">
      <alignment horizontal="center" vertical="center" wrapText="1"/>
    </xf>
    <xf numFmtId="0" fontId="1" fillId="26" borderId="114" xfId="0" applyFont="1" applyFill="1" applyBorder="1" applyAlignment="1">
      <alignment horizontal="center" vertical="center" wrapText="1"/>
    </xf>
    <xf numFmtId="0" fontId="1" fillId="26" borderId="10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6" xfId="0" applyFont="1" applyFill="1" applyBorder="1" applyAlignment="1">
      <alignment horizontal="center" vertical="center" wrapText="1"/>
    </xf>
    <xf numFmtId="0" fontId="1" fillId="0" borderId="114" xfId="0" applyFont="1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horizontal="center" vertical="center" wrapText="1"/>
    </xf>
    <xf numFmtId="0" fontId="1" fillId="26" borderId="103" xfId="0" applyFont="1" applyFill="1" applyBorder="1" applyAlignment="1">
      <alignment horizontal="center" vertical="center" wrapText="1"/>
    </xf>
    <xf numFmtId="0" fontId="1" fillId="26" borderId="107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106" xfId="0" applyFont="1" applyFill="1" applyBorder="1" applyAlignment="1">
      <alignment horizontal="center" vertical="center" wrapText="1"/>
    </xf>
    <xf numFmtId="0" fontId="1" fillId="0" borderId="105" xfId="0" applyFont="1" applyFill="1" applyBorder="1" applyAlignment="1">
      <alignment horizontal="center" vertical="center" wrapText="1"/>
    </xf>
    <xf numFmtId="0" fontId="1" fillId="26" borderId="110" xfId="0" applyFont="1" applyFill="1" applyBorder="1" applyAlignment="1">
      <alignment horizontal="center" vertical="center" wrapText="1"/>
    </xf>
    <xf numFmtId="0" fontId="1" fillId="26" borderId="109" xfId="0" applyFont="1" applyFill="1" applyBorder="1" applyAlignment="1">
      <alignment horizontal="center" vertical="center"/>
    </xf>
    <xf numFmtId="0" fontId="1" fillId="26" borderId="104" xfId="0" applyFont="1" applyFill="1" applyBorder="1" applyAlignment="1">
      <alignment horizontal="center" vertical="center"/>
    </xf>
    <xf numFmtId="0" fontId="1" fillId="26" borderId="122" xfId="0" applyFont="1" applyFill="1" applyBorder="1" applyAlignment="1">
      <alignment horizontal="center" vertical="center" wrapText="1"/>
    </xf>
    <xf numFmtId="0" fontId="1" fillId="26" borderId="106" xfId="0" applyFont="1" applyFill="1" applyBorder="1" applyAlignment="1">
      <alignment horizontal="center" vertical="center" wrapText="1"/>
    </xf>
    <xf numFmtId="0" fontId="1" fillId="26" borderId="1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1" fillId="26" borderId="76" xfId="0" applyFont="1" applyFill="1" applyBorder="1" applyAlignment="1">
      <alignment horizontal="center" vertical="center" wrapText="1"/>
    </xf>
    <xf numFmtId="0" fontId="1" fillId="26" borderId="6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horizontal="center"/>
    </xf>
  </cellXfs>
  <cellStyles count="6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2 2" xfId="38"/>
    <cellStyle name="Обычный 2 3" xfId="39"/>
    <cellStyle name="Обычный 2 4" xfId="40"/>
    <cellStyle name="Обычный 2 5" xfId="37"/>
    <cellStyle name="Обычный 3" xfId="41"/>
    <cellStyle name="Обычный 3 2" xfId="42"/>
    <cellStyle name="Обычный 3 3" xfId="43"/>
    <cellStyle name="Обычный 4" xfId="44"/>
    <cellStyle name="Обычный 4 2" xfId="45"/>
    <cellStyle name="Обычный 4 2 2" xfId="46"/>
    <cellStyle name="Обычный 4 3" xfId="47"/>
    <cellStyle name="Обычный 4 4" xfId="48"/>
    <cellStyle name="Обычный 5" xfId="49"/>
    <cellStyle name="Обычный 6" xfId="50"/>
    <cellStyle name="Обычный 7" xfId="51"/>
    <cellStyle name="Обычный 8" xfId="62"/>
    <cellStyle name="Обычный 9" xfId="63"/>
    <cellStyle name="Плохой 2" xfId="52"/>
    <cellStyle name="Пояснение 2" xfId="53"/>
    <cellStyle name="Примечание 2" xfId="54"/>
    <cellStyle name="Процентный 2" xfId="55"/>
    <cellStyle name="Процентный 3" xfId="56"/>
    <cellStyle name="Процентный 4" xfId="57"/>
    <cellStyle name="Связанная ячейка 2" xfId="58"/>
    <cellStyle name="Текст предупреждения 2" xfId="59"/>
    <cellStyle name="Финансовый 2" xfId="60"/>
    <cellStyle name="Хороший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ED361C2F-641C-4317-B8BB-34CFCEFF6367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0</xdr:rowOff>
    </xdr:to>
    <xdr:sp macro="" textlink="">
      <xdr:nvSpPr>
        <xdr:cNvPr id="6417540" name="Text Box 1">
          <a:extLst>
            <a:ext uri="{FF2B5EF4-FFF2-40B4-BE49-F238E27FC236}">
              <a16:creationId xmlns:a16="http://schemas.microsoft.com/office/drawing/2014/main" xmlns="" id="{00000000-0008-0000-0D00-000084E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104775</xdr:colOff>
      <xdr:row>2</xdr:row>
      <xdr:rowOff>9525</xdr:rowOff>
    </xdr:to>
    <xdr:sp macro="" textlink="">
      <xdr:nvSpPr>
        <xdr:cNvPr id="6418526" name="Text Box 1">
          <a:extLst>
            <a:ext uri="{FF2B5EF4-FFF2-40B4-BE49-F238E27FC236}">
              <a16:creationId xmlns:a16="http://schemas.microsoft.com/office/drawing/2014/main" xmlns="" id="{00000000-0008-0000-0E00-00005EF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5266" name="Text Box 1">
          <a:extLst>
            <a:ext uri="{FF2B5EF4-FFF2-40B4-BE49-F238E27FC236}">
              <a16:creationId xmlns:a16="http://schemas.microsoft.com/office/drawing/2014/main" xmlns="" id="{00000000-0008-0000-0100-000092B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6278" name="Text Box 1">
          <a:extLst>
            <a:ext uri="{FF2B5EF4-FFF2-40B4-BE49-F238E27FC236}">
              <a16:creationId xmlns:a16="http://schemas.microsoft.com/office/drawing/2014/main" xmlns="" id="{00000000-0008-0000-0200-000086C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10372" name="Text Box 1">
          <a:extLst>
            <a:ext uri="{FF2B5EF4-FFF2-40B4-BE49-F238E27FC236}">
              <a16:creationId xmlns:a16="http://schemas.microsoft.com/office/drawing/2014/main" xmlns="" id="{00000000-0008-0000-0600-000084D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19050</xdr:rowOff>
    </xdr:to>
    <xdr:sp macro="" textlink="">
      <xdr:nvSpPr>
        <xdr:cNvPr id="6411396" name="Text Box 1">
          <a:extLst>
            <a:ext uri="{FF2B5EF4-FFF2-40B4-BE49-F238E27FC236}">
              <a16:creationId xmlns:a16="http://schemas.microsoft.com/office/drawing/2014/main" xmlns="" id="{00000000-0008-0000-0700-000084D4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2</xdr:row>
      <xdr:rowOff>28575</xdr:rowOff>
    </xdr:to>
    <xdr:sp macro="" textlink="">
      <xdr:nvSpPr>
        <xdr:cNvPr id="6412420" name="Text Box 1">
          <a:extLst>
            <a:ext uri="{FF2B5EF4-FFF2-40B4-BE49-F238E27FC236}">
              <a16:creationId xmlns:a16="http://schemas.microsoft.com/office/drawing/2014/main" xmlns="" id="{00000000-0008-0000-0800-000084D8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2</xdr:row>
      <xdr:rowOff>17689</xdr:rowOff>
    </xdr:to>
    <xdr:sp macro="" textlink="">
      <xdr:nvSpPr>
        <xdr:cNvPr id="6414470" name="Text Box 1">
          <a:extLst>
            <a:ext uri="{FF2B5EF4-FFF2-40B4-BE49-F238E27FC236}">
              <a16:creationId xmlns:a16="http://schemas.microsoft.com/office/drawing/2014/main" xmlns="" id="{00000000-0008-0000-0900-000086E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15494" name="Text Box 1">
          <a:extLst>
            <a:ext uri="{FF2B5EF4-FFF2-40B4-BE49-F238E27FC236}">
              <a16:creationId xmlns:a16="http://schemas.microsoft.com/office/drawing/2014/main" xmlns="" id="{00000000-0008-0000-0B00-000086E4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16523" name="Text Box 1">
          <a:extLst>
            <a:ext uri="{FF2B5EF4-FFF2-40B4-BE49-F238E27FC236}">
              <a16:creationId xmlns:a16="http://schemas.microsoft.com/office/drawing/2014/main" xmlns="" id="{00000000-0008-0000-0C00-00008BE8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U101"/>
  <sheetViews>
    <sheetView showGridLines="0" showZeros="0" tabSelected="1" zoomScaleNormal="100" zoomScaleSheetLayoutView="55" workbookViewId="0">
      <pane xSplit="2" ySplit="5" topLeftCell="C6" activePane="bottomRight" state="frozen"/>
      <selection activeCell="G5" sqref="G5"/>
      <selection pane="topRight" activeCell="G5" sqref="G5"/>
      <selection pane="bottomLeft" activeCell="G5" sqref="G5"/>
      <selection pane="bottomRight" activeCell="G9" sqref="G9"/>
    </sheetView>
  </sheetViews>
  <sheetFormatPr defaultColWidth="9.140625" defaultRowHeight="15" x14ac:dyDescent="0.2"/>
  <cols>
    <col min="1" max="1" width="9.5703125" style="51" hidden="1" customWidth="1"/>
    <col min="2" max="2" width="34.5703125" style="4" customWidth="1"/>
    <col min="3" max="3" width="18" style="4" customWidth="1"/>
    <col min="4" max="6" width="13.5703125" style="4" customWidth="1"/>
    <col min="7" max="7" width="11.42578125" style="4" customWidth="1"/>
    <col min="8" max="8" width="23.42578125" style="4" customWidth="1"/>
    <col min="9" max="9" width="14.5703125" style="4" customWidth="1"/>
    <col min="10" max="10" width="13.5703125" style="5" customWidth="1"/>
    <col min="11" max="11" width="13.5703125" style="4" customWidth="1"/>
    <col min="12" max="12" width="11.85546875" style="4" customWidth="1"/>
    <col min="13" max="14" width="13.5703125" style="4" customWidth="1"/>
    <col min="15" max="15" width="12.28515625" style="4" customWidth="1"/>
    <col min="16" max="16" width="16.85546875" style="96" customWidth="1"/>
    <col min="17" max="17" width="42.42578125" style="4" hidden="1" customWidth="1"/>
    <col min="18" max="18" width="18.85546875" style="4" bestFit="1" customWidth="1"/>
    <col min="19" max="20" width="9.140625" style="4"/>
    <col min="21" max="21" width="12.5703125" style="4" customWidth="1"/>
    <col min="22" max="16384" width="9.140625" style="4"/>
  </cols>
  <sheetData>
    <row r="1" spans="1:21" ht="16.5" x14ac:dyDescent="0.2">
      <c r="B1" s="295" t="s">
        <v>130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94" t="s">
        <v>105</v>
      </c>
      <c r="Q1" s="52"/>
      <c r="R1" s="141">
        <v>44092</v>
      </c>
    </row>
    <row r="2" spans="1:21" ht="18" customHeight="1" x14ac:dyDescent="0.2">
      <c r="B2" s="302" t="s">
        <v>157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94" t="s">
        <v>106</v>
      </c>
      <c r="Q2" s="52"/>
    </row>
    <row r="3" spans="1:21" s="5" customFormat="1" ht="45" customHeight="1" x14ac:dyDescent="0.2">
      <c r="A3" s="51"/>
      <c r="B3" s="296" t="s">
        <v>0</v>
      </c>
      <c r="C3" s="303" t="s">
        <v>149</v>
      </c>
      <c r="D3" s="298" t="s">
        <v>131</v>
      </c>
      <c r="E3" s="299"/>
      <c r="F3" s="299"/>
      <c r="G3" s="299"/>
      <c r="H3" s="305" t="s">
        <v>132</v>
      </c>
      <c r="I3" s="306"/>
      <c r="J3" s="306"/>
      <c r="K3" s="306"/>
      <c r="L3" s="307"/>
      <c r="M3" s="300" t="s">
        <v>133</v>
      </c>
      <c r="N3" s="300"/>
      <c r="O3" s="301"/>
      <c r="P3" s="94"/>
      <c r="Q3" s="52"/>
    </row>
    <row r="4" spans="1:21" s="5" customFormat="1" ht="46.5" customHeight="1" x14ac:dyDescent="0.2">
      <c r="A4" s="51"/>
      <c r="B4" s="297"/>
      <c r="C4" s="304"/>
      <c r="D4" s="144" t="s">
        <v>151</v>
      </c>
      <c r="E4" s="179" t="s">
        <v>150</v>
      </c>
      <c r="F4" s="177" t="s">
        <v>148</v>
      </c>
      <c r="G4" s="245" t="s">
        <v>152</v>
      </c>
      <c r="H4" s="268" t="s">
        <v>153</v>
      </c>
      <c r="I4" s="273" t="s">
        <v>151</v>
      </c>
      <c r="J4" s="290" t="s">
        <v>154</v>
      </c>
      <c r="K4" s="177" t="s">
        <v>148</v>
      </c>
      <c r="L4" s="177" t="s">
        <v>152</v>
      </c>
      <c r="M4" s="152" t="s">
        <v>151</v>
      </c>
      <c r="N4" s="177" t="s">
        <v>148</v>
      </c>
      <c r="O4" s="177" t="s">
        <v>152</v>
      </c>
      <c r="P4" s="96" t="s">
        <v>142</v>
      </c>
    </row>
    <row r="5" spans="1:21" s="6" customFormat="1" ht="15.75" x14ac:dyDescent="0.25">
      <c r="A5" s="82">
        <f>IF(OR(D5="",D5=0),"x",D5)</f>
        <v>23292.765000000007</v>
      </c>
      <c r="B5" s="153" t="s">
        <v>1</v>
      </c>
      <c r="C5" s="225">
        <v>47512.856463999997</v>
      </c>
      <c r="D5" s="154">
        <f>D6+D25+D36+D45+D53+D68+D75+D89</f>
        <v>23292.765000000007</v>
      </c>
      <c r="E5" s="189">
        <f>IFERROR(D5/C5*100,0)</f>
        <v>49.024131011042655</v>
      </c>
      <c r="F5" s="188">
        <f>SUM(F6,F25,F36,F45,F53,F68,F89,F75)</f>
        <v>27753.166999999998</v>
      </c>
      <c r="G5" s="64">
        <f t="shared" ref="G5:G68" si="0">IFERROR(D5-F5,"")</f>
        <v>-4460.4019999999909</v>
      </c>
      <c r="H5" s="256">
        <v>129561.81433733336</v>
      </c>
      <c r="I5" s="189">
        <f>I6+I25+I36+I45+I53+I68+I75+I89</f>
        <v>92496.393000000011</v>
      </c>
      <c r="J5" s="256">
        <f t="shared" ref="J5:J36" si="1">IFERROR(I5/H5*100,"")</f>
        <v>71.391708639686044</v>
      </c>
      <c r="K5" s="188">
        <f>SUM(K6,K25,K36,K45,K53,K68,K89,K75)</f>
        <v>81038.14</v>
      </c>
      <c r="L5" s="64">
        <f t="shared" ref="L5:L36" si="2">IFERROR(I5-K5,"")</f>
        <v>11458.253000000012</v>
      </c>
      <c r="M5" s="156">
        <f t="shared" ref="M5:M36" si="3">IFERROR(IF(D5&gt;0,I5/D5*10,""),"")</f>
        <v>39.710353408021753</v>
      </c>
      <c r="N5" s="55">
        <f t="shared" ref="N5:N36" si="4">IFERROR(IF(F5&gt;0,K5/F5*10,""),"")</f>
        <v>29.199600895998646</v>
      </c>
      <c r="O5" s="115">
        <f>IFERROR(M5-N5,0)</f>
        <v>10.510752512023107</v>
      </c>
      <c r="P5" s="97"/>
      <c r="Q5" s="7" t="s">
        <v>145</v>
      </c>
      <c r="R5" s="7"/>
    </row>
    <row r="6" spans="1:21" s="7" customFormat="1" ht="15.75" x14ac:dyDescent="0.25">
      <c r="A6" s="82">
        <f t="shared" ref="A6:A69" si="5">IF(OR(D6="",D6=0),"x",D6)</f>
        <v>5148.9270000000006</v>
      </c>
      <c r="B6" s="157" t="s">
        <v>2</v>
      </c>
      <c r="C6" s="158">
        <v>8571.7818060999998</v>
      </c>
      <c r="D6" s="148">
        <f>SUM(D7:D23)</f>
        <v>5148.9270000000006</v>
      </c>
      <c r="E6" s="190">
        <f t="shared" ref="E6:E69" si="6">IFERROR(D6/C6*100,0)</f>
        <v>60.06833954097889</v>
      </c>
      <c r="F6" s="183">
        <f>SUM(F7:F23)</f>
        <v>5857.68</v>
      </c>
      <c r="G6" s="65">
        <f t="shared" si="0"/>
        <v>-708.7529999999997</v>
      </c>
      <c r="H6" s="257">
        <v>33024.227000000006</v>
      </c>
      <c r="I6" s="190">
        <f>SUM(I7:I23)</f>
        <v>23949.948000000004</v>
      </c>
      <c r="J6" s="257">
        <f t="shared" si="1"/>
        <v>72.522357601284654</v>
      </c>
      <c r="K6" s="183">
        <f>SUM(K7:K23)</f>
        <v>21399.660999999996</v>
      </c>
      <c r="L6" s="65">
        <f t="shared" si="2"/>
        <v>2550.2870000000075</v>
      </c>
      <c r="M6" s="76">
        <f t="shared" si="3"/>
        <v>46.514444660023344</v>
      </c>
      <c r="N6" s="56">
        <f t="shared" si="4"/>
        <v>36.532656273473449</v>
      </c>
      <c r="O6" s="116">
        <f t="shared" ref="O6:O69" si="7">IFERROR(M6-N6,0)</f>
        <v>9.9817883865498942</v>
      </c>
      <c r="P6" s="97"/>
      <c r="Q6" s="7" t="s">
        <v>145</v>
      </c>
    </row>
    <row r="7" spans="1:21" s="1" customFormat="1" ht="15.75" x14ac:dyDescent="0.25">
      <c r="A7" s="82">
        <f t="shared" si="5"/>
        <v>522.54499999999996</v>
      </c>
      <c r="B7" s="159" t="s">
        <v>3</v>
      </c>
      <c r="C7" s="160">
        <v>718.74922819999995</v>
      </c>
      <c r="D7" s="149">
        <v>522.54499999999996</v>
      </c>
      <c r="E7" s="184">
        <f t="shared" si="6"/>
        <v>72.701991111508519</v>
      </c>
      <c r="F7" s="184">
        <v>528.62699999999995</v>
      </c>
      <c r="G7" s="66">
        <f t="shared" si="0"/>
        <v>-6.0819999999999936</v>
      </c>
      <c r="H7" s="258">
        <v>3553.6000000000004</v>
      </c>
      <c r="I7" s="184">
        <v>2838.57</v>
      </c>
      <c r="J7" s="258">
        <f t="shared" si="1"/>
        <v>79.878714542998637</v>
      </c>
      <c r="K7" s="110">
        <v>2270.6970000000001</v>
      </c>
      <c r="L7" s="66">
        <f t="shared" si="2"/>
        <v>567.87300000000005</v>
      </c>
      <c r="M7" s="77">
        <f t="shared" si="3"/>
        <v>54.322020113100315</v>
      </c>
      <c r="N7" s="57">
        <f t="shared" si="4"/>
        <v>42.954616393033277</v>
      </c>
      <c r="O7" s="81">
        <f t="shared" si="7"/>
        <v>11.367403720067038</v>
      </c>
      <c r="P7" s="97"/>
      <c r="Q7" s="7" t="s">
        <v>145</v>
      </c>
    </row>
    <row r="8" spans="1:21" s="1" customFormat="1" ht="15.75" x14ac:dyDescent="0.25">
      <c r="A8" s="82">
        <f t="shared" si="5"/>
        <v>86.575999999999993</v>
      </c>
      <c r="B8" s="159" t="s">
        <v>4</v>
      </c>
      <c r="C8" s="160">
        <v>382.4676</v>
      </c>
      <c r="D8" s="149">
        <v>86.575999999999993</v>
      </c>
      <c r="E8" s="184">
        <f t="shared" si="6"/>
        <v>22.636165782408757</v>
      </c>
      <c r="F8" s="184">
        <v>161.88300000000001</v>
      </c>
      <c r="G8" s="66">
        <f t="shared" si="0"/>
        <v>-75.307000000000016</v>
      </c>
      <c r="H8" s="258">
        <v>2000.85</v>
      </c>
      <c r="I8" s="184">
        <v>496.08</v>
      </c>
      <c r="J8" s="258">
        <f t="shared" si="1"/>
        <v>24.793462778319213</v>
      </c>
      <c r="K8" s="110">
        <v>809.44</v>
      </c>
      <c r="L8" s="66">
        <f t="shared" si="2"/>
        <v>-313.36000000000007</v>
      </c>
      <c r="M8" s="77">
        <f t="shared" si="3"/>
        <v>57.299944557383107</v>
      </c>
      <c r="N8" s="57">
        <f t="shared" si="4"/>
        <v>50.00154432522254</v>
      </c>
      <c r="O8" s="81">
        <f t="shared" si="7"/>
        <v>7.2984002321605672</v>
      </c>
      <c r="P8" s="97"/>
      <c r="Q8" s="7" t="s">
        <v>145</v>
      </c>
    </row>
    <row r="9" spans="1:21" s="1" customFormat="1" ht="15.75" x14ac:dyDescent="0.25">
      <c r="A9" s="82">
        <f t="shared" si="5"/>
        <v>40.466000000000001</v>
      </c>
      <c r="B9" s="159" t="s">
        <v>5</v>
      </c>
      <c r="C9" s="160">
        <v>94.630539999999996</v>
      </c>
      <c r="D9" s="149">
        <v>40.466000000000001</v>
      </c>
      <c r="E9" s="184">
        <f t="shared" si="6"/>
        <v>42.762093505965417</v>
      </c>
      <c r="F9" s="184">
        <v>45.728999999999999</v>
      </c>
      <c r="G9" s="66">
        <f t="shared" si="0"/>
        <v>-5.2629999999999981</v>
      </c>
      <c r="H9" s="258">
        <v>240.1</v>
      </c>
      <c r="I9" s="184">
        <v>102.87</v>
      </c>
      <c r="J9" s="258">
        <f t="shared" si="1"/>
        <v>42.844648063306956</v>
      </c>
      <c r="K9" s="110">
        <v>110.91500000000001</v>
      </c>
      <c r="L9" s="66">
        <f t="shared" si="2"/>
        <v>-8.0450000000000017</v>
      </c>
      <c r="M9" s="77">
        <f t="shared" si="3"/>
        <v>25.421341373004502</v>
      </c>
      <c r="N9" s="57">
        <f t="shared" si="4"/>
        <v>24.254849220407184</v>
      </c>
      <c r="O9" s="81">
        <f t="shared" si="7"/>
        <v>1.1664921525973178</v>
      </c>
      <c r="P9" s="97"/>
      <c r="Q9" s="7" t="s">
        <v>145</v>
      </c>
    </row>
    <row r="10" spans="1:21" s="1" customFormat="1" ht="15.75" x14ac:dyDescent="0.25">
      <c r="A10" s="82">
        <f t="shared" si="5"/>
        <v>1106.5</v>
      </c>
      <c r="B10" s="159" t="s">
        <v>6</v>
      </c>
      <c r="C10" s="160">
        <v>1603.6210214</v>
      </c>
      <c r="D10" s="149">
        <v>1106.5</v>
      </c>
      <c r="E10" s="184">
        <f t="shared" si="6"/>
        <v>69.000093241107479</v>
      </c>
      <c r="F10" s="184">
        <v>1067.616</v>
      </c>
      <c r="G10" s="66">
        <f t="shared" si="0"/>
        <v>38.884000000000015</v>
      </c>
      <c r="H10" s="258">
        <v>5150.8</v>
      </c>
      <c r="I10" s="184">
        <v>4837.3</v>
      </c>
      <c r="J10" s="258">
        <f t="shared" si="1"/>
        <v>93.913566824570935</v>
      </c>
      <c r="K10" s="110">
        <v>3267.058</v>
      </c>
      <c r="L10" s="66">
        <f t="shared" si="2"/>
        <v>1570.2420000000002</v>
      </c>
      <c r="M10" s="77">
        <f t="shared" si="3"/>
        <v>43.717126073203794</v>
      </c>
      <c r="N10" s="57">
        <f t="shared" si="4"/>
        <v>30.601433474207958</v>
      </c>
      <c r="O10" s="81">
        <f t="shared" si="7"/>
        <v>13.115692598995835</v>
      </c>
      <c r="P10" s="97"/>
      <c r="Q10" s="7" t="s">
        <v>145</v>
      </c>
      <c r="S10" s="140"/>
      <c r="T10" s="140"/>
      <c r="U10" s="140"/>
    </row>
    <row r="11" spans="1:21" s="1" customFormat="1" ht="15.75" x14ac:dyDescent="0.25">
      <c r="A11" s="82">
        <f t="shared" si="5"/>
        <v>25.4</v>
      </c>
      <c r="B11" s="159" t="s">
        <v>7</v>
      </c>
      <c r="C11" s="160">
        <v>69.166600000000003</v>
      </c>
      <c r="D11" s="149">
        <v>25.4</v>
      </c>
      <c r="E11" s="184">
        <f t="shared" si="6"/>
        <v>36.722926961857311</v>
      </c>
      <c r="F11" s="184">
        <v>34.581000000000003</v>
      </c>
      <c r="G11" s="66">
        <f t="shared" si="0"/>
        <v>-9.1810000000000045</v>
      </c>
      <c r="H11" s="258">
        <v>131.59</v>
      </c>
      <c r="I11" s="184">
        <v>60.238999999999997</v>
      </c>
      <c r="J11" s="258">
        <f t="shared" si="1"/>
        <v>45.777794665248116</v>
      </c>
      <c r="K11" s="110">
        <v>68.59</v>
      </c>
      <c r="L11" s="66">
        <f t="shared" si="2"/>
        <v>-8.3510000000000062</v>
      </c>
      <c r="M11" s="77">
        <f t="shared" si="3"/>
        <v>23.716141732283464</v>
      </c>
      <c r="N11" s="57">
        <f t="shared" si="4"/>
        <v>19.834591249530085</v>
      </c>
      <c r="O11" s="81">
        <f t="shared" si="7"/>
        <v>3.8815504827533793</v>
      </c>
      <c r="P11" s="97"/>
      <c r="Q11" s="7" t="s">
        <v>145</v>
      </c>
      <c r="S11" s="140"/>
      <c r="T11" s="140"/>
      <c r="U11" s="140"/>
    </row>
    <row r="12" spans="1:21" s="1" customFormat="1" ht="15.75" x14ac:dyDescent="0.25">
      <c r="A12" s="82">
        <f t="shared" si="5"/>
        <v>29</v>
      </c>
      <c r="B12" s="159" t="s">
        <v>8</v>
      </c>
      <c r="C12" s="160">
        <v>101.34278999999999</v>
      </c>
      <c r="D12" s="149">
        <v>29</v>
      </c>
      <c r="E12" s="184">
        <f t="shared" si="6"/>
        <v>28.615750563014895</v>
      </c>
      <c r="F12" s="184">
        <v>34.299999999999997</v>
      </c>
      <c r="G12" s="66">
        <f t="shared" si="0"/>
        <v>-5.2999999999999972</v>
      </c>
      <c r="H12" s="258">
        <v>200</v>
      </c>
      <c r="I12" s="184">
        <v>89</v>
      </c>
      <c r="J12" s="258">
        <f t="shared" si="1"/>
        <v>44.5</v>
      </c>
      <c r="K12" s="110">
        <v>94</v>
      </c>
      <c r="L12" s="66">
        <f t="shared" si="2"/>
        <v>-5</v>
      </c>
      <c r="M12" s="77">
        <f t="shared" si="3"/>
        <v>30.689655172413794</v>
      </c>
      <c r="N12" s="57">
        <f t="shared" si="4"/>
        <v>27.40524781341108</v>
      </c>
      <c r="O12" s="81">
        <f t="shared" si="7"/>
        <v>3.2844073590027136</v>
      </c>
      <c r="P12" s="97"/>
      <c r="Q12" s="7" t="s">
        <v>145</v>
      </c>
      <c r="S12" s="140"/>
      <c r="T12" s="140"/>
      <c r="U12" s="140"/>
    </row>
    <row r="13" spans="1:21" s="1" customFormat="1" ht="15.75" x14ac:dyDescent="0.25">
      <c r="A13" s="82">
        <f t="shared" si="5"/>
        <v>8.43</v>
      </c>
      <c r="B13" s="159" t="s">
        <v>9</v>
      </c>
      <c r="C13" s="160">
        <v>28.811990000000151</v>
      </c>
      <c r="D13" s="149">
        <v>8.43</v>
      </c>
      <c r="E13" s="184">
        <f t="shared" si="6"/>
        <v>29.258652387426054</v>
      </c>
      <c r="F13" s="184">
        <v>11.08</v>
      </c>
      <c r="G13" s="66">
        <f t="shared" si="0"/>
        <v>-2.6500000000000004</v>
      </c>
      <c r="H13" s="258">
        <v>40.126000000000005</v>
      </c>
      <c r="I13" s="184">
        <v>18.853000000000002</v>
      </c>
      <c r="J13" s="258">
        <f t="shared" si="1"/>
        <v>46.984498828689624</v>
      </c>
      <c r="K13" s="110">
        <v>16.815999999999999</v>
      </c>
      <c r="L13" s="66">
        <f t="shared" si="2"/>
        <v>2.0370000000000026</v>
      </c>
      <c r="M13" s="77">
        <f t="shared" si="3"/>
        <v>22.364175563463821</v>
      </c>
      <c r="N13" s="57">
        <f t="shared" si="4"/>
        <v>15.176895306859205</v>
      </c>
      <c r="O13" s="81">
        <f t="shared" si="7"/>
        <v>7.1872802566046161</v>
      </c>
      <c r="P13" s="97"/>
      <c r="Q13" s="7" t="s">
        <v>145</v>
      </c>
      <c r="S13" s="140"/>
      <c r="T13" s="140"/>
      <c r="U13" s="140"/>
    </row>
    <row r="14" spans="1:21" s="1" customFormat="1" ht="15.75" x14ac:dyDescent="0.25">
      <c r="A14" s="82">
        <f t="shared" si="5"/>
        <v>608.21199999999999</v>
      </c>
      <c r="B14" s="159" t="s">
        <v>10</v>
      </c>
      <c r="C14" s="160">
        <v>991.9714788</v>
      </c>
      <c r="D14" s="149">
        <v>608.21199999999999</v>
      </c>
      <c r="E14" s="184">
        <f t="shared" si="6"/>
        <v>61.313456384427653</v>
      </c>
      <c r="F14" s="184">
        <v>773.07</v>
      </c>
      <c r="G14" s="66">
        <f t="shared" si="0"/>
        <v>-164.85800000000006</v>
      </c>
      <c r="H14" s="258">
        <v>5100</v>
      </c>
      <c r="I14" s="184">
        <v>3478.21</v>
      </c>
      <c r="J14" s="258">
        <f t="shared" si="1"/>
        <v>68.200196078431375</v>
      </c>
      <c r="K14" s="110">
        <v>3278.59</v>
      </c>
      <c r="L14" s="66">
        <f t="shared" si="2"/>
        <v>199.61999999999989</v>
      </c>
      <c r="M14" s="77">
        <f t="shared" si="3"/>
        <v>57.187460951115732</v>
      </c>
      <c r="N14" s="57">
        <f t="shared" si="4"/>
        <v>42.410001681607099</v>
      </c>
      <c r="O14" s="81">
        <f t="shared" si="7"/>
        <v>14.777459269508633</v>
      </c>
      <c r="P14" s="97"/>
      <c r="Q14" s="7" t="s">
        <v>145</v>
      </c>
      <c r="S14" s="140"/>
      <c r="T14" s="140"/>
      <c r="U14" s="140"/>
    </row>
    <row r="15" spans="1:21" s="1" customFormat="1" ht="15.75" x14ac:dyDescent="0.25">
      <c r="A15" s="82">
        <f t="shared" si="5"/>
        <v>544.79999999999995</v>
      </c>
      <c r="B15" s="159" t="s">
        <v>11</v>
      </c>
      <c r="C15" s="160">
        <v>830.80053669999995</v>
      </c>
      <c r="D15" s="149">
        <v>544.79999999999995</v>
      </c>
      <c r="E15" s="184">
        <f t="shared" si="6"/>
        <v>65.575306699245175</v>
      </c>
      <c r="F15" s="184">
        <v>669.7</v>
      </c>
      <c r="G15" s="66">
        <f t="shared" si="0"/>
        <v>-124.90000000000009</v>
      </c>
      <c r="H15" s="258">
        <v>3050</v>
      </c>
      <c r="I15" s="184">
        <v>2784.3</v>
      </c>
      <c r="J15" s="258">
        <f t="shared" si="1"/>
        <v>91.288524590163945</v>
      </c>
      <c r="K15" s="110">
        <v>2520.5</v>
      </c>
      <c r="L15" s="66">
        <f t="shared" si="2"/>
        <v>263.80000000000018</v>
      </c>
      <c r="M15" s="77">
        <f t="shared" si="3"/>
        <v>51.106828193832605</v>
      </c>
      <c r="N15" s="57">
        <f t="shared" si="4"/>
        <v>37.636255039569953</v>
      </c>
      <c r="O15" s="81">
        <f t="shared" si="7"/>
        <v>13.470573154262652</v>
      </c>
      <c r="P15" s="97"/>
      <c r="Q15" s="7" t="s">
        <v>145</v>
      </c>
      <c r="S15" s="140"/>
      <c r="T15" s="140"/>
      <c r="U15" s="140"/>
    </row>
    <row r="16" spans="1:21" s="1" customFormat="1" ht="15.75" x14ac:dyDescent="0.25">
      <c r="A16" s="82">
        <f t="shared" si="5"/>
        <v>62.71</v>
      </c>
      <c r="B16" s="159" t="s">
        <v>58</v>
      </c>
      <c r="C16" s="160">
        <v>174.480682</v>
      </c>
      <c r="D16" s="149">
        <v>62.71</v>
      </c>
      <c r="E16" s="184">
        <f t="shared" si="6"/>
        <v>35.940941588020614</v>
      </c>
      <c r="F16" s="184">
        <v>78.599999999999994</v>
      </c>
      <c r="G16" s="66">
        <f t="shared" si="0"/>
        <v>-15.889999999999993</v>
      </c>
      <c r="H16" s="258">
        <v>474.7</v>
      </c>
      <c r="I16" s="184">
        <v>248.58699999999999</v>
      </c>
      <c r="J16" s="258">
        <f t="shared" si="1"/>
        <v>52.367179271118601</v>
      </c>
      <c r="K16" s="110">
        <v>252.47300000000001</v>
      </c>
      <c r="L16" s="66">
        <f t="shared" si="2"/>
        <v>-3.8860000000000241</v>
      </c>
      <c r="M16" s="77">
        <f t="shared" si="3"/>
        <v>39.640727156753307</v>
      </c>
      <c r="N16" s="57">
        <f t="shared" si="4"/>
        <v>32.121246819338424</v>
      </c>
      <c r="O16" s="81">
        <f t="shared" si="7"/>
        <v>7.5194803374148833</v>
      </c>
      <c r="P16" s="97"/>
      <c r="Q16" s="7" t="s">
        <v>145</v>
      </c>
      <c r="S16" s="140"/>
      <c r="T16" s="140"/>
      <c r="U16" s="140"/>
    </row>
    <row r="17" spans="1:21" s="34" customFormat="1" ht="15.75" x14ac:dyDescent="0.25">
      <c r="A17" s="82">
        <f t="shared" si="5"/>
        <v>625.08000000000004</v>
      </c>
      <c r="B17" s="159" t="s">
        <v>12</v>
      </c>
      <c r="C17" s="160">
        <v>846.98928999999998</v>
      </c>
      <c r="D17" s="149">
        <v>625.08000000000004</v>
      </c>
      <c r="E17" s="184">
        <f t="shared" si="6"/>
        <v>73.800224793869589</v>
      </c>
      <c r="F17" s="184">
        <v>608.58000000000004</v>
      </c>
      <c r="G17" s="66">
        <f t="shared" si="0"/>
        <v>16.5</v>
      </c>
      <c r="H17" s="258">
        <v>3677.27</v>
      </c>
      <c r="I17" s="184">
        <v>2607.5300000000002</v>
      </c>
      <c r="J17" s="258">
        <f t="shared" si="1"/>
        <v>70.909397460616177</v>
      </c>
      <c r="K17" s="110">
        <v>2540</v>
      </c>
      <c r="L17" s="66">
        <f t="shared" si="2"/>
        <v>67.5300000000002</v>
      </c>
      <c r="M17" s="77">
        <f t="shared" si="3"/>
        <v>41.715140462020855</v>
      </c>
      <c r="N17" s="57">
        <f t="shared" si="4"/>
        <v>41.736501363830556</v>
      </c>
      <c r="O17" s="81">
        <f t="shared" si="7"/>
        <v>-2.1360901809700295E-2</v>
      </c>
      <c r="P17" s="97"/>
      <c r="Q17" s="7" t="s">
        <v>145</v>
      </c>
      <c r="S17" s="140"/>
      <c r="T17" s="140"/>
      <c r="U17" s="140"/>
    </row>
    <row r="18" spans="1:21" s="34" customFormat="1" ht="15.75" x14ac:dyDescent="0.25">
      <c r="A18" s="82">
        <f t="shared" si="5"/>
        <v>396.09500000000003</v>
      </c>
      <c r="B18" s="159" t="s">
        <v>13</v>
      </c>
      <c r="C18" s="160">
        <v>724.68286999999998</v>
      </c>
      <c r="D18" s="149">
        <v>396.09500000000003</v>
      </c>
      <c r="E18" s="184">
        <f t="shared" si="6"/>
        <v>54.657701512939042</v>
      </c>
      <c r="F18" s="184">
        <v>571.19799999999998</v>
      </c>
      <c r="G18" s="66">
        <f t="shared" si="0"/>
        <v>-175.10299999999995</v>
      </c>
      <c r="H18" s="258">
        <v>2871.7</v>
      </c>
      <c r="I18" s="184">
        <v>1800.65</v>
      </c>
      <c r="J18" s="258">
        <f t="shared" si="1"/>
        <v>62.703276804680165</v>
      </c>
      <c r="K18" s="110">
        <v>1856.9849999999999</v>
      </c>
      <c r="L18" s="66">
        <f t="shared" si="2"/>
        <v>-56.334999999999809</v>
      </c>
      <c r="M18" s="77">
        <f t="shared" si="3"/>
        <v>45.460053774978221</v>
      </c>
      <c r="N18" s="57">
        <f t="shared" si="4"/>
        <v>32.510355428415366</v>
      </c>
      <c r="O18" s="81">
        <f t="shared" si="7"/>
        <v>12.949698346562855</v>
      </c>
      <c r="P18" s="97"/>
      <c r="Q18" s="7" t="s">
        <v>145</v>
      </c>
      <c r="S18" s="140"/>
      <c r="T18" s="140"/>
      <c r="U18" s="140"/>
    </row>
    <row r="19" spans="1:21" s="34" customFormat="1" ht="15.75" x14ac:dyDescent="0.25">
      <c r="A19" s="82">
        <f t="shared" si="5"/>
        <v>41.856999999999999</v>
      </c>
      <c r="B19" s="159" t="s">
        <v>14</v>
      </c>
      <c r="C19" s="160">
        <v>156.53395</v>
      </c>
      <c r="D19" s="149">
        <v>41.856999999999999</v>
      </c>
      <c r="E19" s="184">
        <f t="shared" si="6"/>
        <v>26.739886139716017</v>
      </c>
      <c r="F19" s="184">
        <v>58.11</v>
      </c>
      <c r="G19" s="66">
        <f t="shared" si="0"/>
        <v>-16.253</v>
      </c>
      <c r="H19" s="258">
        <v>290.39999999999998</v>
      </c>
      <c r="I19" s="184">
        <v>115.70099999999999</v>
      </c>
      <c r="J19" s="258">
        <f t="shared" si="1"/>
        <v>39.841942148760332</v>
      </c>
      <c r="K19" s="110">
        <v>151.815</v>
      </c>
      <c r="L19" s="66">
        <f t="shared" si="2"/>
        <v>-36.114000000000004</v>
      </c>
      <c r="M19" s="77">
        <f t="shared" si="3"/>
        <v>27.641971474305372</v>
      </c>
      <c r="N19" s="57">
        <f t="shared" si="4"/>
        <v>26.125451729478577</v>
      </c>
      <c r="O19" s="81">
        <f t="shared" si="7"/>
        <v>1.5165197448267946</v>
      </c>
      <c r="P19" s="97"/>
      <c r="Q19" s="7" t="s">
        <v>145</v>
      </c>
      <c r="S19" s="140"/>
      <c r="T19" s="140"/>
      <c r="U19" s="140"/>
    </row>
    <row r="20" spans="1:21" s="1" customFormat="1" ht="15.75" x14ac:dyDescent="0.25">
      <c r="A20" s="82">
        <f t="shared" si="5"/>
        <v>779.76</v>
      </c>
      <c r="B20" s="159" t="s">
        <v>15</v>
      </c>
      <c r="C20" s="160">
        <v>1113.9412</v>
      </c>
      <c r="D20" s="149">
        <v>779.76</v>
      </c>
      <c r="E20" s="184">
        <f t="shared" si="6"/>
        <v>70.000104134760434</v>
      </c>
      <c r="F20" s="184">
        <v>775.03200000000004</v>
      </c>
      <c r="G20" s="66">
        <f t="shared" si="0"/>
        <v>4.7279999999999518</v>
      </c>
      <c r="H20" s="258">
        <v>3916.8999999999996</v>
      </c>
      <c r="I20" s="184">
        <v>3216.8820000000001</v>
      </c>
      <c r="J20" s="258">
        <f t="shared" si="1"/>
        <v>82.128264699124315</v>
      </c>
      <c r="K20" s="110">
        <v>2544.3069999999998</v>
      </c>
      <c r="L20" s="66">
        <f t="shared" si="2"/>
        <v>672.57500000000027</v>
      </c>
      <c r="M20" s="77">
        <f t="shared" si="3"/>
        <v>41.254770698676509</v>
      </c>
      <c r="N20" s="57">
        <f t="shared" si="4"/>
        <v>32.828412246204024</v>
      </c>
      <c r="O20" s="81">
        <f t="shared" si="7"/>
        <v>8.4263584524724848</v>
      </c>
      <c r="P20" s="97"/>
      <c r="Q20" s="7" t="s">
        <v>145</v>
      </c>
      <c r="S20" s="140"/>
      <c r="T20" s="140"/>
      <c r="U20" s="140"/>
    </row>
    <row r="21" spans="1:21" s="34" customFormat="1" ht="15.75" x14ac:dyDescent="0.25">
      <c r="A21" s="82">
        <f t="shared" si="5"/>
        <v>8.5370000000000008</v>
      </c>
      <c r="B21" s="159" t="s">
        <v>16</v>
      </c>
      <c r="C21" s="160">
        <v>66.925839999999994</v>
      </c>
      <c r="D21" s="149">
        <v>8.5370000000000008</v>
      </c>
      <c r="E21" s="184">
        <f t="shared" si="6"/>
        <v>12.755910123802709</v>
      </c>
      <c r="F21" s="184">
        <v>10.456</v>
      </c>
      <c r="G21" s="66">
        <f t="shared" si="0"/>
        <v>-1.9189999999999987</v>
      </c>
      <c r="H21" s="258">
        <v>107.09</v>
      </c>
      <c r="I21" s="184">
        <v>25.713999999999999</v>
      </c>
      <c r="J21" s="258">
        <f t="shared" si="1"/>
        <v>24.011579045662526</v>
      </c>
      <c r="K21" s="110">
        <v>26.4</v>
      </c>
      <c r="L21" s="66">
        <f t="shared" si="2"/>
        <v>-0.68599999999999994</v>
      </c>
      <c r="M21" s="77">
        <f t="shared" si="3"/>
        <v>30.120651282651984</v>
      </c>
      <c r="N21" s="57">
        <f t="shared" si="4"/>
        <v>25.248661055853098</v>
      </c>
      <c r="O21" s="81">
        <f t="shared" si="7"/>
        <v>4.8719902267988857</v>
      </c>
      <c r="P21" s="97"/>
      <c r="Q21" s="7" t="s">
        <v>145</v>
      </c>
      <c r="S21" s="140"/>
      <c r="T21" s="140"/>
      <c r="U21" s="140"/>
    </row>
    <row r="22" spans="1:21" s="1" customFormat="1" ht="15.75" x14ac:dyDescent="0.25">
      <c r="A22" s="82">
        <f t="shared" si="5"/>
        <v>250.3</v>
      </c>
      <c r="B22" s="159" t="s">
        <v>17</v>
      </c>
      <c r="C22" s="160">
        <v>618.19569899999999</v>
      </c>
      <c r="D22" s="149">
        <v>250.3</v>
      </c>
      <c r="E22" s="184">
        <f t="shared" si="6"/>
        <v>40.488796736193407</v>
      </c>
      <c r="F22" s="184">
        <v>416.5</v>
      </c>
      <c r="G22" s="66">
        <f t="shared" si="0"/>
        <v>-166.2</v>
      </c>
      <c r="H22" s="258">
        <v>2147</v>
      </c>
      <c r="I22" s="184">
        <v>1190.9000000000001</v>
      </c>
      <c r="J22" s="258">
        <f t="shared" si="1"/>
        <v>55.468095016301824</v>
      </c>
      <c r="K22" s="110">
        <v>1564.1</v>
      </c>
      <c r="L22" s="66">
        <f t="shared" si="2"/>
        <v>-373.19999999999982</v>
      </c>
      <c r="M22" s="77">
        <f t="shared" si="3"/>
        <v>47.57890531362365</v>
      </c>
      <c r="N22" s="57">
        <f t="shared" si="4"/>
        <v>37.553421368547419</v>
      </c>
      <c r="O22" s="81">
        <f t="shared" si="7"/>
        <v>10.025483945076232</v>
      </c>
      <c r="P22" s="97"/>
      <c r="Q22" s="7" t="s">
        <v>145</v>
      </c>
    </row>
    <row r="23" spans="1:21" s="34" customFormat="1" ht="15.75" x14ac:dyDescent="0.25">
      <c r="A23" s="82">
        <f t="shared" si="5"/>
        <v>12.659000000000001</v>
      </c>
      <c r="B23" s="159" t="s">
        <v>18</v>
      </c>
      <c r="C23" s="160">
        <v>48.470489999999998</v>
      </c>
      <c r="D23" s="149">
        <v>12.659000000000001</v>
      </c>
      <c r="E23" s="184">
        <f t="shared" si="6"/>
        <v>26.116921863179023</v>
      </c>
      <c r="F23" s="184">
        <v>12.618</v>
      </c>
      <c r="G23" s="66">
        <f t="shared" si="0"/>
        <v>4.1000000000000369E-2</v>
      </c>
      <c r="H23" s="258">
        <v>72.100999999999999</v>
      </c>
      <c r="I23" s="184">
        <v>38.561999999999998</v>
      </c>
      <c r="J23" s="258">
        <f t="shared" si="1"/>
        <v>53.483308137196431</v>
      </c>
      <c r="K23" s="110">
        <v>26.975000000000001</v>
      </c>
      <c r="L23" s="66">
        <f t="shared" si="2"/>
        <v>11.586999999999996</v>
      </c>
      <c r="M23" s="77">
        <f t="shared" si="3"/>
        <v>30.462121810569553</v>
      </c>
      <c r="N23" s="57">
        <f t="shared" si="4"/>
        <v>21.378189887462359</v>
      </c>
      <c r="O23" s="81">
        <f t="shared" si="7"/>
        <v>9.083931923107194</v>
      </c>
      <c r="P23" s="97"/>
      <c r="Q23" s="7" t="s">
        <v>145</v>
      </c>
    </row>
    <row r="24" spans="1:21" s="1" customFormat="1" ht="15.75" hidden="1" x14ac:dyDescent="0.25">
      <c r="A24" s="82" t="str">
        <f t="shared" si="5"/>
        <v>x</v>
      </c>
      <c r="B24" s="159" t="s">
        <v>139</v>
      </c>
      <c r="C24" s="160" t="s">
        <v>155</v>
      </c>
      <c r="D24" s="149" t="s">
        <v>122</v>
      </c>
      <c r="E24" s="184">
        <f t="shared" si="6"/>
        <v>0</v>
      </c>
      <c r="F24" s="184" t="s">
        <v>122</v>
      </c>
      <c r="G24" s="66" t="str">
        <f t="shared" si="0"/>
        <v/>
      </c>
      <c r="H24" s="258"/>
      <c r="I24" s="184" t="s">
        <v>122</v>
      </c>
      <c r="J24" s="258" t="str">
        <f t="shared" si="1"/>
        <v/>
      </c>
      <c r="K24" s="110" t="s">
        <v>122</v>
      </c>
      <c r="L24" s="66" t="str">
        <f t="shared" si="2"/>
        <v/>
      </c>
      <c r="M24" s="77" t="str">
        <f t="shared" si="3"/>
        <v/>
      </c>
      <c r="N24" s="57" t="str">
        <f t="shared" si="4"/>
        <v/>
      </c>
      <c r="O24" s="81">
        <f t="shared" si="7"/>
        <v>0</v>
      </c>
      <c r="P24" s="97"/>
      <c r="Q24" s="7" t="s">
        <v>145</v>
      </c>
    </row>
    <row r="25" spans="1:21" s="7" customFormat="1" ht="15.75" x14ac:dyDescent="0.25">
      <c r="A25" s="82">
        <f t="shared" si="5"/>
        <v>117.952</v>
      </c>
      <c r="B25" s="157" t="s">
        <v>19</v>
      </c>
      <c r="C25" s="158">
        <v>337.97449</v>
      </c>
      <c r="D25" s="148">
        <f>SUM(D26:D35)</f>
        <v>117.952</v>
      </c>
      <c r="E25" s="190">
        <f t="shared" si="6"/>
        <v>34.899675416330979</v>
      </c>
      <c r="F25" s="185">
        <f>SUM(F26:F35)</f>
        <v>155.06900000000002</v>
      </c>
      <c r="G25" s="65">
        <f t="shared" si="0"/>
        <v>-37.117000000000019</v>
      </c>
      <c r="H25" s="257">
        <v>1105.49</v>
      </c>
      <c r="I25" s="190">
        <f>SUM(I26:I35)</f>
        <v>523.52600000000007</v>
      </c>
      <c r="J25" s="289">
        <f t="shared" si="1"/>
        <v>47.356918651457732</v>
      </c>
      <c r="K25" s="183">
        <f>SUM(K26:K35)</f>
        <v>553.596</v>
      </c>
      <c r="L25" s="65">
        <f t="shared" si="2"/>
        <v>-30.069999999999936</v>
      </c>
      <c r="M25" s="76">
        <f t="shared" si="3"/>
        <v>44.384664948453612</v>
      </c>
      <c r="N25" s="56">
        <f t="shared" si="4"/>
        <v>35.699978719150828</v>
      </c>
      <c r="O25" s="80">
        <f t="shared" si="7"/>
        <v>8.684686229302784</v>
      </c>
      <c r="P25" s="97"/>
      <c r="Q25" s="7" t="s">
        <v>145</v>
      </c>
    </row>
    <row r="26" spans="1:21" s="1" customFormat="1" ht="15.75" hidden="1" x14ac:dyDescent="0.25">
      <c r="A26" s="82" t="str">
        <f t="shared" si="5"/>
        <v>x</v>
      </c>
      <c r="B26" s="159" t="s">
        <v>123</v>
      </c>
      <c r="C26" s="160">
        <v>0.61514999999999997</v>
      </c>
      <c r="D26" s="149">
        <v>0</v>
      </c>
      <c r="E26" s="184">
        <f t="shared" si="6"/>
        <v>0</v>
      </c>
      <c r="F26" s="184">
        <v>0</v>
      </c>
      <c r="G26" s="67">
        <f t="shared" si="0"/>
        <v>0</v>
      </c>
      <c r="H26" s="259"/>
      <c r="I26" s="184">
        <v>0</v>
      </c>
      <c r="J26" s="258" t="str">
        <f t="shared" si="1"/>
        <v/>
      </c>
      <c r="K26" s="110">
        <v>0</v>
      </c>
      <c r="L26" s="67">
        <f t="shared" si="2"/>
        <v>0</v>
      </c>
      <c r="M26" s="77" t="str">
        <f t="shared" si="3"/>
        <v/>
      </c>
      <c r="N26" s="58" t="str">
        <f t="shared" si="4"/>
        <v/>
      </c>
      <c r="O26" s="117">
        <f t="shared" si="7"/>
        <v>0</v>
      </c>
      <c r="P26" s="97"/>
      <c r="Q26" s="7" t="s">
        <v>145</v>
      </c>
    </row>
    <row r="27" spans="1:21" s="1" customFormat="1" ht="15.75" hidden="1" x14ac:dyDescent="0.25">
      <c r="A27" s="82" t="str">
        <f t="shared" si="5"/>
        <v>x</v>
      </c>
      <c r="B27" s="159" t="s">
        <v>20</v>
      </c>
      <c r="C27" s="160" t="s">
        <v>155</v>
      </c>
      <c r="D27" s="149">
        <v>0</v>
      </c>
      <c r="E27" s="184">
        <f t="shared" si="6"/>
        <v>0</v>
      </c>
      <c r="F27" s="184">
        <v>0</v>
      </c>
      <c r="G27" s="67">
        <f t="shared" si="0"/>
        <v>0</v>
      </c>
      <c r="H27" s="259"/>
      <c r="I27" s="184">
        <v>0</v>
      </c>
      <c r="J27" s="258" t="str">
        <f t="shared" si="1"/>
        <v/>
      </c>
      <c r="K27" s="110">
        <v>0</v>
      </c>
      <c r="L27" s="67">
        <f t="shared" si="2"/>
        <v>0</v>
      </c>
      <c r="M27" s="77" t="str">
        <f t="shared" si="3"/>
        <v/>
      </c>
      <c r="N27" s="58" t="str">
        <f t="shared" si="4"/>
        <v/>
      </c>
      <c r="O27" s="117">
        <f t="shared" si="7"/>
        <v>0</v>
      </c>
      <c r="P27" s="97"/>
      <c r="Q27" s="7" t="s">
        <v>145</v>
      </c>
    </row>
    <row r="28" spans="1:21" s="1" customFormat="1" ht="15.75" hidden="1" x14ac:dyDescent="0.25">
      <c r="A28" s="82" t="str">
        <f t="shared" si="5"/>
        <v>x</v>
      </c>
      <c r="B28" s="159" t="s">
        <v>21</v>
      </c>
      <c r="C28" s="160" t="s">
        <v>155</v>
      </c>
      <c r="D28" s="149">
        <v>0</v>
      </c>
      <c r="E28" s="184">
        <f t="shared" si="6"/>
        <v>0</v>
      </c>
      <c r="F28" s="184">
        <v>0.30399999999999999</v>
      </c>
      <c r="G28" s="67">
        <f t="shared" si="0"/>
        <v>-0.30399999999999999</v>
      </c>
      <c r="H28" s="259">
        <v>0.7</v>
      </c>
      <c r="I28" s="184">
        <v>0</v>
      </c>
      <c r="J28" s="258">
        <f t="shared" si="1"/>
        <v>0</v>
      </c>
      <c r="K28" s="110">
        <v>0.45200000000000001</v>
      </c>
      <c r="L28" s="67">
        <f t="shared" si="2"/>
        <v>-0.45200000000000001</v>
      </c>
      <c r="M28" s="77" t="str">
        <f t="shared" si="3"/>
        <v/>
      </c>
      <c r="N28" s="58">
        <f t="shared" si="4"/>
        <v>14.868421052631579</v>
      </c>
      <c r="O28" s="117">
        <f t="shared" si="7"/>
        <v>0</v>
      </c>
      <c r="P28" s="97"/>
      <c r="Q28" s="7" t="s">
        <v>145</v>
      </c>
    </row>
    <row r="29" spans="1:21" s="1" customFormat="1" ht="15.75" hidden="1" x14ac:dyDescent="0.25">
      <c r="A29" s="82" t="str">
        <f t="shared" si="5"/>
        <v>x</v>
      </c>
      <c r="B29" s="159" t="s">
        <v>122</v>
      </c>
      <c r="C29" s="160"/>
      <c r="D29" s="149" t="s">
        <v>122</v>
      </c>
      <c r="E29" s="184">
        <f t="shared" si="6"/>
        <v>0</v>
      </c>
      <c r="F29" s="184" t="s">
        <v>122</v>
      </c>
      <c r="G29" s="67" t="str">
        <f t="shared" si="0"/>
        <v/>
      </c>
      <c r="H29" s="259"/>
      <c r="I29" s="184" t="s">
        <v>122</v>
      </c>
      <c r="J29" s="258" t="str">
        <f t="shared" si="1"/>
        <v/>
      </c>
      <c r="K29" s="110" t="s">
        <v>122</v>
      </c>
      <c r="L29" s="67" t="str">
        <f t="shared" si="2"/>
        <v/>
      </c>
      <c r="M29" s="77" t="str">
        <f t="shared" si="3"/>
        <v/>
      </c>
      <c r="N29" s="58" t="str">
        <f t="shared" si="4"/>
        <v/>
      </c>
      <c r="O29" s="117">
        <f t="shared" si="7"/>
        <v>0</v>
      </c>
      <c r="P29" s="97"/>
      <c r="Q29" s="7" t="s">
        <v>145</v>
      </c>
    </row>
    <row r="30" spans="1:21" s="1" customFormat="1" ht="15.75" x14ac:dyDescent="0.25">
      <c r="A30" s="82">
        <f t="shared" si="5"/>
        <v>26.539000000000001</v>
      </c>
      <c r="B30" s="159" t="s">
        <v>22</v>
      </c>
      <c r="C30" s="160">
        <v>92.372839999999997</v>
      </c>
      <c r="D30" s="149">
        <v>26.539000000000001</v>
      </c>
      <c r="E30" s="184">
        <f t="shared" si="6"/>
        <v>28.730306440724352</v>
      </c>
      <c r="F30" s="184">
        <v>40.203000000000003</v>
      </c>
      <c r="G30" s="66">
        <f t="shared" si="0"/>
        <v>-13.664000000000001</v>
      </c>
      <c r="H30" s="258">
        <v>130</v>
      </c>
      <c r="I30" s="184">
        <v>57.545000000000002</v>
      </c>
      <c r="J30" s="258">
        <f t="shared" si="1"/>
        <v>44.265384615384619</v>
      </c>
      <c r="K30" s="110">
        <v>62.100999999999999</v>
      </c>
      <c r="L30" s="66">
        <f t="shared" si="2"/>
        <v>-4.5559999999999974</v>
      </c>
      <c r="M30" s="77">
        <f t="shared" si="3"/>
        <v>21.68318323976035</v>
      </c>
      <c r="N30" s="57">
        <f t="shared" si="4"/>
        <v>15.446857199711463</v>
      </c>
      <c r="O30" s="81">
        <f t="shared" si="7"/>
        <v>6.2363260400488869</v>
      </c>
      <c r="P30" s="97"/>
      <c r="Q30" s="7" t="s">
        <v>145</v>
      </c>
    </row>
    <row r="31" spans="1:21" s="1" customFormat="1" ht="15.75" x14ac:dyDescent="0.25">
      <c r="A31" s="82">
        <f t="shared" si="5"/>
        <v>62.444000000000003</v>
      </c>
      <c r="B31" s="159" t="s">
        <v>78</v>
      </c>
      <c r="C31" s="160">
        <v>137.66389000000001</v>
      </c>
      <c r="D31" s="149">
        <v>62.444000000000003</v>
      </c>
      <c r="E31" s="184">
        <f t="shared" si="6"/>
        <v>45.359752655543872</v>
      </c>
      <c r="F31" s="184">
        <v>57.953000000000003</v>
      </c>
      <c r="G31" s="67">
        <f t="shared" si="0"/>
        <v>4.4909999999999997</v>
      </c>
      <c r="H31" s="259">
        <v>670</v>
      </c>
      <c r="I31" s="184">
        <v>362.07499999999999</v>
      </c>
      <c r="J31" s="258">
        <f t="shared" si="1"/>
        <v>54.041044776119406</v>
      </c>
      <c r="K31" s="110">
        <v>306.33100000000002</v>
      </c>
      <c r="L31" s="67">
        <f t="shared" si="2"/>
        <v>55.743999999999971</v>
      </c>
      <c r="M31" s="77">
        <f t="shared" si="3"/>
        <v>57.983953622445704</v>
      </c>
      <c r="N31" s="58">
        <f t="shared" si="4"/>
        <v>52.858523286111165</v>
      </c>
      <c r="O31" s="117">
        <f t="shared" si="7"/>
        <v>5.1254303363345386</v>
      </c>
      <c r="P31" s="97"/>
      <c r="Q31" s="7" t="s">
        <v>145</v>
      </c>
    </row>
    <row r="32" spans="1:21" s="1" customFormat="1" ht="15.75" x14ac:dyDescent="0.25">
      <c r="A32" s="82">
        <f t="shared" si="5"/>
        <v>13.201000000000001</v>
      </c>
      <c r="B32" s="159" t="s">
        <v>23</v>
      </c>
      <c r="C32" s="160">
        <v>45.923960000000001</v>
      </c>
      <c r="D32" s="149">
        <v>13.201000000000001</v>
      </c>
      <c r="E32" s="184">
        <f t="shared" si="6"/>
        <v>28.7453433893767</v>
      </c>
      <c r="F32" s="184">
        <v>24.957999999999998</v>
      </c>
      <c r="G32" s="66">
        <f t="shared" si="0"/>
        <v>-11.756999999999998</v>
      </c>
      <c r="H32" s="258">
        <v>154.6</v>
      </c>
      <c r="I32" s="184">
        <v>47.773000000000003</v>
      </c>
      <c r="J32" s="258">
        <f t="shared" si="1"/>
        <v>30.901034928848649</v>
      </c>
      <c r="K32" s="110">
        <v>75.283000000000001</v>
      </c>
      <c r="L32" s="66">
        <f t="shared" si="2"/>
        <v>-27.509999999999998</v>
      </c>
      <c r="M32" s="77">
        <f t="shared" si="3"/>
        <v>36.188925081433226</v>
      </c>
      <c r="N32" s="57">
        <f t="shared" si="4"/>
        <v>30.163875310521679</v>
      </c>
      <c r="O32" s="81">
        <f t="shared" si="7"/>
        <v>6.0250497709115471</v>
      </c>
      <c r="P32" s="97"/>
      <c r="Q32" s="7" t="s">
        <v>145</v>
      </c>
    </row>
    <row r="33" spans="1:17" s="1" customFormat="1" ht="15.75" hidden="1" x14ac:dyDescent="0.25">
      <c r="A33" s="82" t="str">
        <f t="shared" si="5"/>
        <v>x</v>
      </c>
      <c r="B33" s="159" t="s">
        <v>24</v>
      </c>
      <c r="C33" s="160"/>
      <c r="D33" s="149" t="s">
        <v>122</v>
      </c>
      <c r="E33" s="184">
        <f t="shared" si="6"/>
        <v>0</v>
      </c>
      <c r="F33" s="184" t="s">
        <v>122</v>
      </c>
      <c r="G33" s="67" t="str">
        <f t="shared" si="0"/>
        <v/>
      </c>
      <c r="H33" s="259"/>
      <c r="I33" s="184" t="s">
        <v>122</v>
      </c>
      <c r="J33" s="258" t="str">
        <f t="shared" si="1"/>
        <v/>
      </c>
      <c r="K33" s="110" t="s">
        <v>122</v>
      </c>
      <c r="L33" s="67" t="str">
        <f t="shared" si="2"/>
        <v/>
      </c>
      <c r="M33" s="77" t="str">
        <f t="shared" si="3"/>
        <v/>
      </c>
      <c r="N33" s="58" t="str">
        <f t="shared" si="4"/>
        <v/>
      </c>
      <c r="O33" s="117">
        <f t="shared" si="7"/>
        <v>0</v>
      </c>
      <c r="P33" s="97"/>
      <c r="Q33" s="7" t="s">
        <v>145</v>
      </c>
    </row>
    <row r="34" spans="1:17" s="1" customFormat="1" ht="15.75" hidden="1" x14ac:dyDescent="0.25">
      <c r="A34" s="82" t="str">
        <f t="shared" si="5"/>
        <v>x</v>
      </c>
      <c r="B34" s="159" t="s">
        <v>25</v>
      </c>
      <c r="C34" s="160">
        <v>9.9580000000000002</v>
      </c>
      <c r="D34" s="149">
        <v>0</v>
      </c>
      <c r="E34" s="184">
        <f t="shared" si="6"/>
        <v>0</v>
      </c>
      <c r="F34" s="184">
        <v>5.09</v>
      </c>
      <c r="G34" s="67">
        <f t="shared" si="0"/>
        <v>-5.09</v>
      </c>
      <c r="H34" s="259">
        <v>25</v>
      </c>
      <c r="I34" s="184">
        <v>0</v>
      </c>
      <c r="J34" s="258">
        <f t="shared" si="1"/>
        <v>0</v>
      </c>
      <c r="K34" s="110">
        <v>10.262</v>
      </c>
      <c r="L34" s="67">
        <f t="shared" si="2"/>
        <v>-10.262</v>
      </c>
      <c r="M34" s="77" t="str">
        <f t="shared" si="3"/>
        <v/>
      </c>
      <c r="N34" s="58">
        <f t="shared" si="4"/>
        <v>20.161100196463657</v>
      </c>
      <c r="O34" s="117">
        <f t="shared" si="7"/>
        <v>0</v>
      </c>
      <c r="P34" s="97"/>
      <c r="Q34" s="7" t="s">
        <v>145</v>
      </c>
    </row>
    <row r="35" spans="1:17" s="1" customFormat="1" ht="15.75" x14ac:dyDescent="0.25">
      <c r="A35" s="82">
        <f t="shared" si="5"/>
        <v>15.768000000000001</v>
      </c>
      <c r="B35" s="159" t="s">
        <v>26</v>
      </c>
      <c r="C35" s="160">
        <v>50.356999999999999</v>
      </c>
      <c r="D35" s="149">
        <v>15.768000000000001</v>
      </c>
      <c r="E35" s="184">
        <f t="shared" si="6"/>
        <v>31.312429255118456</v>
      </c>
      <c r="F35" s="184">
        <v>26.561</v>
      </c>
      <c r="G35" s="66">
        <f t="shared" si="0"/>
        <v>-10.792999999999999</v>
      </c>
      <c r="H35" s="258">
        <v>125.19</v>
      </c>
      <c r="I35" s="184">
        <v>56.133000000000003</v>
      </c>
      <c r="J35" s="258">
        <f t="shared" si="1"/>
        <v>44.838245866283252</v>
      </c>
      <c r="K35" s="110">
        <v>99.167000000000002</v>
      </c>
      <c r="L35" s="66">
        <f t="shared" si="2"/>
        <v>-43.033999999999999</v>
      </c>
      <c r="M35" s="77">
        <f t="shared" si="3"/>
        <v>35.599315068493155</v>
      </c>
      <c r="N35" s="57">
        <f t="shared" si="4"/>
        <v>37.335567184970444</v>
      </c>
      <c r="O35" s="81">
        <f t="shared" si="7"/>
        <v>-1.7362521164772886</v>
      </c>
      <c r="P35" s="97"/>
      <c r="Q35" s="7" t="s">
        <v>145</v>
      </c>
    </row>
    <row r="36" spans="1:17" s="7" customFormat="1" ht="15.75" x14ac:dyDescent="0.25">
      <c r="A36" s="82">
        <f t="shared" si="5"/>
        <v>8244.9810000000016</v>
      </c>
      <c r="B36" s="157" t="s">
        <v>59</v>
      </c>
      <c r="C36" s="158">
        <v>9256.6859041000007</v>
      </c>
      <c r="D36" s="148">
        <f>SUM(D37:D44)</f>
        <v>8244.9810000000016</v>
      </c>
      <c r="E36" s="190">
        <f t="shared" si="6"/>
        <v>89.07054949707333</v>
      </c>
      <c r="F36" s="109">
        <f>SUM(F37:F44)</f>
        <v>7877.9930000000004</v>
      </c>
      <c r="G36" s="65">
        <f t="shared" si="0"/>
        <v>366.98800000000119</v>
      </c>
      <c r="H36" s="257">
        <v>34149.610400000005</v>
      </c>
      <c r="I36" s="190">
        <f>SUM(I37:I44)</f>
        <v>36584.286999999997</v>
      </c>
      <c r="J36" s="289">
        <f t="shared" si="1"/>
        <v>107.12944180470063</v>
      </c>
      <c r="K36" s="183">
        <f>SUM(K37:K44)</f>
        <v>31064.830999999998</v>
      </c>
      <c r="L36" s="65">
        <f t="shared" si="2"/>
        <v>5519.4559999999983</v>
      </c>
      <c r="M36" s="76">
        <f t="shared" si="3"/>
        <v>44.371584361443638</v>
      </c>
      <c r="N36" s="56">
        <f t="shared" si="4"/>
        <v>39.432417622102477</v>
      </c>
      <c r="O36" s="80">
        <f t="shared" si="7"/>
        <v>4.9391667393411609</v>
      </c>
      <c r="P36" s="97"/>
      <c r="Q36" s="7" t="s">
        <v>145</v>
      </c>
    </row>
    <row r="37" spans="1:17" s="9" customFormat="1" ht="15.75" x14ac:dyDescent="0.25">
      <c r="A37" s="82">
        <f t="shared" si="5"/>
        <v>95.274000000000001</v>
      </c>
      <c r="B37" s="159" t="s">
        <v>79</v>
      </c>
      <c r="C37" s="160">
        <v>124.01387</v>
      </c>
      <c r="D37" s="149">
        <v>95.274000000000001</v>
      </c>
      <c r="E37" s="184">
        <f t="shared" si="6"/>
        <v>76.825277688697241</v>
      </c>
      <c r="F37" s="184">
        <v>108.776</v>
      </c>
      <c r="G37" s="67">
        <f t="shared" si="0"/>
        <v>-13.501999999999995</v>
      </c>
      <c r="H37" s="259">
        <v>577.00199999999995</v>
      </c>
      <c r="I37" s="184">
        <v>479.23200000000003</v>
      </c>
      <c r="J37" s="258">
        <f t="shared" ref="J37:J68" si="8">IFERROR(I37/H37*100,"")</f>
        <v>83.055518005136904</v>
      </c>
      <c r="K37" s="110">
        <v>507.52</v>
      </c>
      <c r="L37" s="67">
        <f t="shared" ref="L37:L68" si="9">IFERROR(I37-K37,"")</f>
        <v>-28.287999999999954</v>
      </c>
      <c r="M37" s="77">
        <f t="shared" ref="M37:M68" si="10">IFERROR(IF(D37&gt;0,I37/D37*10,""),"")</f>
        <v>50.300396750425094</v>
      </c>
      <c r="N37" s="58">
        <f t="shared" ref="N37:N68" si="11">IFERROR(IF(F37&gt;0,K37/F37*10,""),"")</f>
        <v>46.657350886224904</v>
      </c>
      <c r="O37" s="117">
        <f t="shared" si="7"/>
        <v>3.6430458642001895</v>
      </c>
      <c r="P37" s="97"/>
      <c r="Q37" s="7" t="s">
        <v>145</v>
      </c>
    </row>
    <row r="38" spans="1:17" s="1" customFormat="1" ht="15.75" x14ac:dyDescent="0.25">
      <c r="A38" s="82">
        <f t="shared" si="5"/>
        <v>272.92399999999998</v>
      </c>
      <c r="B38" s="159" t="s">
        <v>80</v>
      </c>
      <c r="C38" s="160">
        <v>292.51596999999998</v>
      </c>
      <c r="D38" s="149">
        <v>272.92399999999998</v>
      </c>
      <c r="E38" s="184">
        <f t="shared" si="6"/>
        <v>93.302256283648376</v>
      </c>
      <c r="F38" s="184">
        <v>264.08600000000001</v>
      </c>
      <c r="G38" s="67">
        <f t="shared" si="0"/>
        <v>8.8379999999999654</v>
      </c>
      <c r="H38" s="259">
        <v>518.17999999999995</v>
      </c>
      <c r="I38" s="184">
        <v>715.29700000000003</v>
      </c>
      <c r="J38" s="258">
        <f t="shared" si="8"/>
        <v>138.04025628160102</v>
      </c>
      <c r="K38" s="110">
        <v>601.34299999999996</v>
      </c>
      <c r="L38" s="67">
        <f t="shared" si="9"/>
        <v>113.95400000000006</v>
      </c>
      <c r="M38" s="77">
        <f t="shared" si="10"/>
        <v>26.208651492723256</v>
      </c>
      <c r="N38" s="58">
        <f t="shared" si="11"/>
        <v>22.770726202827866</v>
      </c>
      <c r="O38" s="117">
        <f t="shared" si="7"/>
        <v>3.4379252898953894</v>
      </c>
      <c r="P38" s="97"/>
      <c r="Q38" s="7" t="s">
        <v>145</v>
      </c>
    </row>
    <row r="39" spans="1:17" s="3" customFormat="1" ht="15.75" x14ac:dyDescent="0.25">
      <c r="A39" s="82">
        <f t="shared" si="5"/>
        <v>584.1</v>
      </c>
      <c r="B39" s="161" t="s">
        <v>63</v>
      </c>
      <c r="C39" s="160">
        <v>527.34151759999997</v>
      </c>
      <c r="D39" s="149">
        <v>584.1</v>
      </c>
      <c r="E39" s="184">
        <f t="shared" si="6"/>
        <v>110.76313555934591</v>
      </c>
      <c r="F39" s="184">
        <v>556.82299999999998</v>
      </c>
      <c r="G39" s="68">
        <f t="shared" si="0"/>
        <v>27.277000000000044</v>
      </c>
      <c r="H39" s="260">
        <v>1420.6504</v>
      </c>
      <c r="I39" s="184">
        <v>2180.1</v>
      </c>
      <c r="J39" s="258">
        <f t="shared" si="8"/>
        <v>153.4578809818376</v>
      </c>
      <c r="K39" s="110">
        <v>1522</v>
      </c>
      <c r="L39" s="68">
        <f t="shared" si="9"/>
        <v>658.09999999999991</v>
      </c>
      <c r="M39" s="78">
        <f t="shared" si="10"/>
        <v>37.324088341037495</v>
      </c>
      <c r="N39" s="58">
        <f t="shared" si="11"/>
        <v>27.333641031351075</v>
      </c>
      <c r="O39" s="117">
        <f t="shared" si="7"/>
        <v>9.9904473096864201</v>
      </c>
      <c r="P39" s="97"/>
      <c r="Q39" s="7" t="s">
        <v>145</v>
      </c>
    </row>
    <row r="40" spans="1:17" s="1" customFormat="1" ht="15.75" x14ac:dyDescent="0.25">
      <c r="A40" s="82">
        <f t="shared" si="5"/>
        <v>1907.9</v>
      </c>
      <c r="B40" s="159" t="s">
        <v>27</v>
      </c>
      <c r="C40" s="160">
        <v>2431.6941863000002</v>
      </c>
      <c r="D40" s="149">
        <v>1907.9</v>
      </c>
      <c r="E40" s="184">
        <f t="shared" si="6"/>
        <v>78.459701501487274</v>
      </c>
      <c r="F40" s="184">
        <v>2005.576</v>
      </c>
      <c r="G40" s="67">
        <f t="shared" si="0"/>
        <v>-97.675999999999931</v>
      </c>
      <c r="H40" s="259">
        <v>13479.7</v>
      </c>
      <c r="I40" s="184">
        <v>12390.6</v>
      </c>
      <c r="J40" s="258">
        <f t="shared" si="8"/>
        <v>91.920443333308597</v>
      </c>
      <c r="K40" s="110">
        <v>12392.078</v>
      </c>
      <c r="L40" s="67">
        <f t="shared" si="9"/>
        <v>-1.477999999999156</v>
      </c>
      <c r="M40" s="77">
        <f t="shared" si="10"/>
        <v>64.943655327847381</v>
      </c>
      <c r="N40" s="58">
        <f t="shared" si="11"/>
        <v>61.788124708313219</v>
      </c>
      <c r="O40" s="117">
        <f t="shared" si="7"/>
        <v>3.1555306195341615</v>
      </c>
      <c r="P40" s="97"/>
      <c r="Q40" s="7" t="s">
        <v>145</v>
      </c>
    </row>
    <row r="41" spans="1:17" s="1" customFormat="1" ht="15.75" x14ac:dyDescent="0.25">
      <c r="A41" s="82">
        <f t="shared" si="5"/>
        <v>9.7149999999999999</v>
      </c>
      <c r="B41" s="159" t="s">
        <v>28</v>
      </c>
      <c r="C41" s="160">
        <v>22.245904100000189</v>
      </c>
      <c r="D41" s="149">
        <v>9.7149999999999999</v>
      </c>
      <c r="E41" s="184">
        <f t="shared" si="6"/>
        <v>43.670960534258157</v>
      </c>
      <c r="F41" s="184">
        <v>8.8559999999999999</v>
      </c>
      <c r="G41" s="66">
        <f t="shared" si="0"/>
        <v>0.85899999999999999</v>
      </c>
      <c r="H41" s="258">
        <v>68</v>
      </c>
      <c r="I41" s="184">
        <v>24.068999999999999</v>
      </c>
      <c r="J41" s="258">
        <f t="shared" si="8"/>
        <v>35.39558823529412</v>
      </c>
      <c r="K41" s="110">
        <v>24.068999999999999</v>
      </c>
      <c r="L41" s="66">
        <f t="shared" si="9"/>
        <v>0</v>
      </c>
      <c r="M41" s="77">
        <f t="shared" si="10"/>
        <v>24.775090066906845</v>
      </c>
      <c r="N41" s="57">
        <f t="shared" si="11"/>
        <v>27.178184281842817</v>
      </c>
      <c r="O41" s="81">
        <f t="shared" si="7"/>
        <v>-2.4030942149359724</v>
      </c>
      <c r="P41" s="97"/>
      <c r="Q41" s="7" t="s">
        <v>145</v>
      </c>
    </row>
    <row r="42" spans="1:17" s="1" customFormat="1" ht="15.75" x14ac:dyDescent="0.25">
      <c r="A42" s="82">
        <f t="shared" si="5"/>
        <v>1924.43</v>
      </c>
      <c r="B42" s="159" t="s">
        <v>29</v>
      </c>
      <c r="C42" s="160">
        <v>2200.5737816999999</v>
      </c>
      <c r="D42" s="149">
        <v>1924.43</v>
      </c>
      <c r="E42" s="184">
        <f t="shared" si="6"/>
        <v>87.451282751961543</v>
      </c>
      <c r="F42" s="184">
        <v>1583.96</v>
      </c>
      <c r="G42" s="66">
        <f t="shared" si="0"/>
        <v>340.47</v>
      </c>
      <c r="H42" s="258">
        <v>4769.7</v>
      </c>
      <c r="I42" s="184">
        <v>6250.76</v>
      </c>
      <c r="J42" s="258">
        <f t="shared" si="8"/>
        <v>131.05142881103635</v>
      </c>
      <c r="K42" s="110">
        <v>3331.68</v>
      </c>
      <c r="L42" s="66">
        <f t="shared" si="9"/>
        <v>2919.0800000000004</v>
      </c>
      <c r="M42" s="77">
        <f t="shared" si="10"/>
        <v>32.481098299236656</v>
      </c>
      <c r="N42" s="58">
        <f t="shared" si="11"/>
        <v>21.033864491527563</v>
      </c>
      <c r="O42" s="117">
        <f t="shared" si="7"/>
        <v>11.447233807709093</v>
      </c>
      <c r="P42" s="97"/>
      <c r="Q42" s="7" t="s">
        <v>145</v>
      </c>
    </row>
    <row r="43" spans="1:17" s="1" customFormat="1" ht="15.75" x14ac:dyDescent="0.25">
      <c r="A43" s="82">
        <f t="shared" si="5"/>
        <v>3450.2</v>
      </c>
      <c r="B43" s="159" t="s">
        <v>30</v>
      </c>
      <c r="C43" s="160">
        <v>3657.9959285</v>
      </c>
      <c r="D43" s="149">
        <v>3450.2</v>
      </c>
      <c r="E43" s="184">
        <f t="shared" si="6"/>
        <v>94.31940514528651</v>
      </c>
      <c r="F43" s="184">
        <v>3349.4</v>
      </c>
      <c r="G43" s="67">
        <f t="shared" si="0"/>
        <v>100.79999999999973</v>
      </c>
      <c r="H43" s="259">
        <v>13315.2</v>
      </c>
      <c r="I43" s="184">
        <v>14542.9</v>
      </c>
      <c r="J43" s="258">
        <f t="shared" si="8"/>
        <v>109.22028959384762</v>
      </c>
      <c r="K43" s="110">
        <v>12684.9</v>
      </c>
      <c r="L43" s="67">
        <f t="shared" si="9"/>
        <v>1858</v>
      </c>
      <c r="M43" s="77">
        <f t="shared" si="10"/>
        <v>42.150889803489655</v>
      </c>
      <c r="N43" s="58">
        <f t="shared" si="11"/>
        <v>37.872156207081865</v>
      </c>
      <c r="O43" s="117">
        <f t="shared" si="7"/>
        <v>4.2787335964077897</v>
      </c>
      <c r="P43" s="97"/>
      <c r="Q43" s="7" t="s">
        <v>145</v>
      </c>
    </row>
    <row r="44" spans="1:17" s="1" customFormat="1" ht="15.75" x14ac:dyDescent="0.25">
      <c r="A44" s="82">
        <f t="shared" si="5"/>
        <v>0.438</v>
      </c>
      <c r="B44" s="159" t="s">
        <v>64</v>
      </c>
      <c r="C44" s="160">
        <v>0.3</v>
      </c>
      <c r="D44" s="149">
        <v>0.438</v>
      </c>
      <c r="E44" s="184">
        <f t="shared" si="6"/>
        <v>146</v>
      </c>
      <c r="F44" s="184">
        <v>0.51600000000000001</v>
      </c>
      <c r="G44" s="67">
        <f t="shared" si="0"/>
        <v>-7.8000000000000014E-2</v>
      </c>
      <c r="H44" s="259">
        <v>1.1779999999999999</v>
      </c>
      <c r="I44" s="184">
        <v>1.329</v>
      </c>
      <c r="J44" s="258">
        <f t="shared" si="8"/>
        <v>112.8183361629881</v>
      </c>
      <c r="K44" s="110">
        <v>1.2410000000000001</v>
      </c>
      <c r="L44" s="67">
        <f t="shared" si="9"/>
        <v>8.7999999999999856E-2</v>
      </c>
      <c r="M44" s="77">
        <f t="shared" si="10"/>
        <v>30.342465753424655</v>
      </c>
      <c r="N44" s="58">
        <f t="shared" si="11"/>
        <v>24.050387596899228</v>
      </c>
      <c r="O44" s="117">
        <f t="shared" si="7"/>
        <v>6.2920781565254273</v>
      </c>
      <c r="P44" s="97"/>
      <c r="Q44" s="7" t="s">
        <v>145</v>
      </c>
    </row>
    <row r="45" spans="1:17" s="7" customFormat="1" ht="15.75" x14ac:dyDescent="0.25">
      <c r="A45" s="82">
        <f t="shared" si="5"/>
        <v>2651.5630000000001</v>
      </c>
      <c r="B45" s="157" t="s">
        <v>62</v>
      </c>
      <c r="C45" s="158">
        <v>3243.7244267000001</v>
      </c>
      <c r="D45" s="148">
        <f>SUM(D46:D52)</f>
        <v>2651.5630000000001</v>
      </c>
      <c r="E45" s="190">
        <f t="shared" si="6"/>
        <v>81.744397833991258</v>
      </c>
      <c r="F45" s="109">
        <f>SUM(F46:F52)</f>
        <v>2719.924</v>
      </c>
      <c r="G45" s="69">
        <f t="shared" si="0"/>
        <v>-68.360999999999876</v>
      </c>
      <c r="H45" s="261">
        <v>12579.75</v>
      </c>
      <c r="I45" s="190">
        <f>SUM(I46:I52)</f>
        <v>9857.8690000000006</v>
      </c>
      <c r="J45" s="289">
        <f t="shared" si="8"/>
        <v>78.362996084977837</v>
      </c>
      <c r="K45" s="183">
        <f>SUM(K46:K52)</f>
        <v>9917.2510000000002</v>
      </c>
      <c r="L45" s="69">
        <f t="shared" si="9"/>
        <v>-59.381999999999607</v>
      </c>
      <c r="M45" s="76">
        <f t="shared" si="10"/>
        <v>37.177577904051311</v>
      </c>
      <c r="N45" s="59">
        <f t="shared" si="11"/>
        <v>36.461500394863975</v>
      </c>
      <c r="O45" s="116">
        <f t="shared" si="7"/>
        <v>0.71607750918733615</v>
      </c>
      <c r="P45" s="97"/>
      <c r="Q45" s="7" t="s">
        <v>145</v>
      </c>
    </row>
    <row r="46" spans="1:17" s="1" customFormat="1" ht="15.75" x14ac:dyDescent="0.25">
      <c r="A46" s="82">
        <f t="shared" si="5"/>
        <v>116.78</v>
      </c>
      <c r="B46" s="159" t="s">
        <v>81</v>
      </c>
      <c r="C46" s="160">
        <v>169.6746</v>
      </c>
      <c r="D46" s="149">
        <v>116.78</v>
      </c>
      <c r="E46" s="184">
        <f t="shared" si="6"/>
        <v>68.82585843726757</v>
      </c>
      <c r="F46" s="184">
        <v>115.099</v>
      </c>
      <c r="G46" s="67">
        <f t="shared" si="0"/>
        <v>1.6809999999999974</v>
      </c>
      <c r="H46" s="259">
        <v>460</v>
      </c>
      <c r="I46" s="184">
        <v>278.57400000000001</v>
      </c>
      <c r="J46" s="258">
        <f t="shared" si="8"/>
        <v>60.559565217391309</v>
      </c>
      <c r="K46" s="110">
        <v>253.886</v>
      </c>
      <c r="L46" s="67">
        <f t="shared" si="9"/>
        <v>24.688000000000017</v>
      </c>
      <c r="M46" s="77">
        <f t="shared" si="10"/>
        <v>23.854598390135298</v>
      </c>
      <c r="N46" s="58">
        <f t="shared" si="11"/>
        <v>22.058054370585324</v>
      </c>
      <c r="O46" s="117">
        <f t="shared" si="7"/>
        <v>1.7965440195499731</v>
      </c>
      <c r="P46" s="97"/>
      <c r="Q46" s="7" t="s">
        <v>145</v>
      </c>
    </row>
    <row r="47" spans="1:17" s="1" customFormat="1" ht="15.75" x14ac:dyDescent="0.25">
      <c r="A47" s="82">
        <f t="shared" si="5"/>
        <v>19.7</v>
      </c>
      <c r="B47" s="159" t="s">
        <v>82</v>
      </c>
      <c r="C47" s="160">
        <v>49.847099999999998</v>
      </c>
      <c r="D47" s="149">
        <v>19.7</v>
      </c>
      <c r="E47" s="184">
        <f t="shared" si="6"/>
        <v>39.520854773898584</v>
      </c>
      <c r="F47" s="184">
        <v>22.613</v>
      </c>
      <c r="G47" s="67">
        <f t="shared" si="0"/>
        <v>-2.9130000000000003</v>
      </c>
      <c r="H47" s="262">
        <v>151.6</v>
      </c>
      <c r="I47" s="184">
        <v>81.864999999999995</v>
      </c>
      <c r="J47" s="258">
        <f t="shared" si="8"/>
        <v>54.000659630606862</v>
      </c>
      <c r="K47" s="110">
        <v>70.141000000000005</v>
      </c>
      <c r="L47" s="67">
        <f t="shared" si="9"/>
        <v>11.72399999999999</v>
      </c>
      <c r="M47" s="77">
        <f t="shared" si="10"/>
        <v>41.555837563451774</v>
      </c>
      <c r="N47" s="58">
        <f t="shared" si="11"/>
        <v>31.017998496440104</v>
      </c>
      <c r="O47" s="117">
        <f t="shared" si="7"/>
        <v>10.537839067011671</v>
      </c>
      <c r="P47" s="97"/>
      <c r="Q47" s="7" t="s">
        <v>145</v>
      </c>
    </row>
    <row r="48" spans="1:17" s="1" customFormat="1" ht="15.75" x14ac:dyDescent="0.25">
      <c r="A48" s="82">
        <f t="shared" si="5"/>
        <v>66.015000000000001</v>
      </c>
      <c r="B48" s="159" t="s">
        <v>83</v>
      </c>
      <c r="C48" s="160">
        <v>205.43558340000001</v>
      </c>
      <c r="D48" s="149">
        <v>66.015000000000001</v>
      </c>
      <c r="E48" s="184">
        <f t="shared" si="6"/>
        <v>32.13416045430813</v>
      </c>
      <c r="F48" s="184">
        <v>74.444999999999993</v>
      </c>
      <c r="G48" s="67">
        <f t="shared" si="0"/>
        <v>-8.4299999999999926</v>
      </c>
      <c r="H48" s="269">
        <v>1287.55</v>
      </c>
      <c r="I48" s="184">
        <v>236.715</v>
      </c>
      <c r="J48" s="258">
        <f t="shared" si="8"/>
        <v>18.384917090598424</v>
      </c>
      <c r="K48" s="110">
        <v>250.36</v>
      </c>
      <c r="L48" s="67">
        <f t="shared" si="9"/>
        <v>-13.64500000000001</v>
      </c>
      <c r="M48" s="77">
        <f t="shared" si="10"/>
        <v>35.857759600090887</v>
      </c>
      <c r="N48" s="58">
        <f t="shared" si="11"/>
        <v>33.630196789576203</v>
      </c>
      <c r="O48" s="117">
        <f t="shared" si="7"/>
        <v>2.2275628105146836</v>
      </c>
      <c r="P48" s="97"/>
      <c r="Q48" s="7" t="s">
        <v>145</v>
      </c>
    </row>
    <row r="49" spans="1:17" s="1" customFormat="1" ht="15.75" x14ac:dyDescent="0.25">
      <c r="A49" s="82">
        <f t="shared" si="5"/>
        <v>29.120999999999999</v>
      </c>
      <c r="B49" s="159" t="s">
        <v>84</v>
      </c>
      <c r="C49" s="160">
        <v>81.060550000000006</v>
      </c>
      <c r="D49" s="149">
        <v>29.120999999999999</v>
      </c>
      <c r="E49" s="184">
        <f t="shared" si="6"/>
        <v>35.92499680794171</v>
      </c>
      <c r="F49" s="184">
        <v>28.766999999999999</v>
      </c>
      <c r="G49" s="67">
        <f t="shared" si="0"/>
        <v>0.3539999999999992</v>
      </c>
      <c r="H49" s="269">
        <v>420</v>
      </c>
      <c r="I49" s="184">
        <v>108.553</v>
      </c>
      <c r="J49" s="258">
        <f t="shared" si="8"/>
        <v>25.845952380952379</v>
      </c>
      <c r="K49" s="110">
        <v>113.56399999999999</v>
      </c>
      <c r="L49" s="70">
        <f t="shared" si="9"/>
        <v>-5.0109999999999957</v>
      </c>
      <c r="M49" s="77">
        <f t="shared" si="10"/>
        <v>37.276535833247486</v>
      </c>
      <c r="N49" s="58">
        <f t="shared" si="11"/>
        <v>39.477178711718288</v>
      </c>
      <c r="O49" s="117">
        <f t="shared" si="7"/>
        <v>-2.2006428784708021</v>
      </c>
      <c r="P49" s="97"/>
      <c r="Q49" s="7" t="s">
        <v>145</v>
      </c>
    </row>
    <row r="50" spans="1:17" s="1" customFormat="1" ht="15.75" x14ac:dyDescent="0.25">
      <c r="A50" s="82">
        <f t="shared" si="5"/>
        <v>33.536999999999999</v>
      </c>
      <c r="B50" s="159" t="s">
        <v>96</v>
      </c>
      <c r="C50" s="160">
        <v>126.40152999999999</v>
      </c>
      <c r="D50" s="149">
        <v>33.536999999999999</v>
      </c>
      <c r="E50" s="184">
        <f t="shared" si="6"/>
        <v>26.532115552715226</v>
      </c>
      <c r="F50" s="184">
        <v>46.4</v>
      </c>
      <c r="G50" s="67">
        <f t="shared" si="0"/>
        <v>-12.863</v>
      </c>
      <c r="H50" s="269">
        <v>877.5</v>
      </c>
      <c r="I50" s="184">
        <v>112.33199999999999</v>
      </c>
      <c r="J50" s="258">
        <f t="shared" si="8"/>
        <v>12.801367521367521</v>
      </c>
      <c r="K50" s="110">
        <v>146.1</v>
      </c>
      <c r="L50" s="70">
        <f t="shared" si="9"/>
        <v>-33.768000000000001</v>
      </c>
      <c r="M50" s="77">
        <f t="shared" si="10"/>
        <v>33.494945880669114</v>
      </c>
      <c r="N50" s="58">
        <f t="shared" si="11"/>
        <v>31.487068965517242</v>
      </c>
      <c r="O50" s="117">
        <f t="shared" si="7"/>
        <v>2.0078769151518721</v>
      </c>
      <c r="P50" s="97"/>
      <c r="Q50" s="7" t="s">
        <v>145</v>
      </c>
    </row>
    <row r="51" spans="1:17" s="1" customFormat="1" ht="15.75" x14ac:dyDescent="0.25">
      <c r="A51" s="82">
        <f t="shared" si="5"/>
        <v>170.21</v>
      </c>
      <c r="B51" s="159" t="s">
        <v>85</v>
      </c>
      <c r="C51" s="160">
        <v>199.48689999999999</v>
      </c>
      <c r="D51" s="149">
        <v>170.21</v>
      </c>
      <c r="E51" s="184">
        <f t="shared" si="6"/>
        <v>85.323898461502992</v>
      </c>
      <c r="F51" s="184">
        <v>170.2</v>
      </c>
      <c r="G51" s="67">
        <f t="shared" si="0"/>
        <v>1.0000000000019327E-2</v>
      </c>
      <c r="H51" s="269">
        <v>507</v>
      </c>
      <c r="I51" s="184">
        <v>510.63</v>
      </c>
      <c r="J51" s="258">
        <f t="shared" si="8"/>
        <v>100.71597633136096</v>
      </c>
      <c r="K51" s="110">
        <v>490.4</v>
      </c>
      <c r="L51" s="70">
        <f t="shared" si="9"/>
        <v>20.230000000000018</v>
      </c>
      <c r="M51" s="77">
        <f t="shared" si="10"/>
        <v>30</v>
      </c>
      <c r="N51" s="58">
        <f t="shared" si="11"/>
        <v>28.813160987074031</v>
      </c>
      <c r="O51" s="117">
        <f t="shared" si="7"/>
        <v>1.1868390129259687</v>
      </c>
      <c r="P51" s="97"/>
      <c r="Q51" s="7" t="s">
        <v>145</v>
      </c>
    </row>
    <row r="52" spans="1:17" s="1" customFormat="1" ht="15.75" x14ac:dyDescent="0.25">
      <c r="A52" s="82">
        <f t="shared" si="5"/>
        <v>2216.1999999999998</v>
      </c>
      <c r="B52" s="159" t="s">
        <v>97</v>
      </c>
      <c r="C52" s="160">
        <v>2411.8181632999999</v>
      </c>
      <c r="D52" s="149">
        <v>2216.1999999999998</v>
      </c>
      <c r="E52" s="184">
        <f t="shared" si="6"/>
        <v>91.889182763581843</v>
      </c>
      <c r="F52" s="184">
        <v>2262.4</v>
      </c>
      <c r="G52" s="217">
        <f t="shared" si="0"/>
        <v>-46.200000000000273</v>
      </c>
      <c r="H52" s="269">
        <v>8876.1</v>
      </c>
      <c r="I52" s="184">
        <v>8529.2000000000007</v>
      </c>
      <c r="J52" s="258">
        <f t="shared" si="8"/>
        <v>96.091752008201809</v>
      </c>
      <c r="K52" s="110">
        <v>8592.7999999999993</v>
      </c>
      <c r="L52" s="71">
        <f t="shared" si="9"/>
        <v>-63.599999999998545</v>
      </c>
      <c r="M52" s="77">
        <f t="shared" si="10"/>
        <v>38.485696236801743</v>
      </c>
      <c r="N52" s="60">
        <f t="shared" si="11"/>
        <v>37.980905233380476</v>
      </c>
      <c r="O52" s="118">
        <f t="shared" si="7"/>
        <v>0.5047910034212677</v>
      </c>
      <c r="P52" s="97"/>
      <c r="Q52" s="7" t="s">
        <v>145</v>
      </c>
    </row>
    <row r="53" spans="1:17" s="7" customFormat="1" ht="15.75" x14ac:dyDescent="0.25">
      <c r="A53" s="82">
        <f t="shared" si="5"/>
        <v>5953.3069999999998</v>
      </c>
      <c r="B53" s="162" t="s">
        <v>31</v>
      </c>
      <c r="C53" s="163">
        <v>13035.19434</v>
      </c>
      <c r="D53" s="150">
        <f>SUM(D54:D67)</f>
        <v>5953.3069999999998</v>
      </c>
      <c r="E53" s="191">
        <f t="shared" si="6"/>
        <v>45.671026029367198</v>
      </c>
      <c r="F53" s="111">
        <f>SUM(F54:F67)</f>
        <v>9918.3769999999986</v>
      </c>
      <c r="G53" s="124">
        <f t="shared" si="0"/>
        <v>-3965.0699999999988</v>
      </c>
      <c r="H53" s="270">
        <v>26465.91</v>
      </c>
      <c r="I53" s="191">
        <f>SUM(I54:I67)</f>
        <v>19201.589000000004</v>
      </c>
      <c r="J53" s="289">
        <f t="shared" si="8"/>
        <v>72.552158607053386</v>
      </c>
      <c r="K53" s="183">
        <f>SUM(K54:K67)</f>
        <v>16022.420999999998</v>
      </c>
      <c r="L53" s="130">
        <f t="shared" si="9"/>
        <v>3179.1680000000051</v>
      </c>
      <c r="M53" s="76">
        <f t="shared" si="10"/>
        <v>32.253651625894655</v>
      </c>
      <c r="N53" s="61">
        <f t="shared" si="11"/>
        <v>16.154277055611015</v>
      </c>
      <c r="O53" s="119">
        <f t="shared" si="7"/>
        <v>16.09937457028364</v>
      </c>
      <c r="P53" s="97"/>
      <c r="Q53" s="7" t="s">
        <v>145</v>
      </c>
    </row>
    <row r="54" spans="1:17" s="9" customFormat="1" ht="15.75" x14ac:dyDescent="0.25">
      <c r="A54" s="82">
        <f t="shared" si="5"/>
        <v>544</v>
      </c>
      <c r="B54" s="164" t="s">
        <v>86</v>
      </c>
      <c r="C54" s="160">
        <v>1759.5099</v>
      </c>
      <c r="D54" s="149">
        <v>544</v>
      </c>
      <c r="E54" s="184">
        <f t="shared" si="6"/>
        <v>30.917700434649444</v>
      </c>
      <c r="F54" s="184">
        <v>1204</v>
      </c>
      <c r="G54" s="218">
        <f t="shared" si="0"/>
        <v>-660</v>
      </c>
      <c r="H54" s="271">
        <v>3403.9</v>
      </c>
      <c r="I54" s="184">
        <v>1659</v>
      </c>
      <c r="J54" s="258">
        <f t="shared" si="8"/>
        <v>48.738212050882815</v>
      </c>
      <c r="K54" s="110">
        <v>1637</v>
      </c>
      <c r="L54" s="72">
        <f t="shared" si="9"/>
        <v>22</v>
      </c>
      <c r="M54" s="79">
        <f t="shared" si="10"/>
        <v>30.496323529411768</v>
      </c>
      <c r="N54" s="62">
        <f t="shared" si="11"/>
        <v>13.596345514950166</v>
      </c>
      <c r="O54" s="120">
        <f t="shared" si="7"/>
        <v>16.899978014461603</v>
      </c>
      <c r="P54" s="97"/>
      <c r="Q54" s="7" t="s">
        <v>145</v>
      </c>
    </row>
    <row r="55" spans="1:17" s="1" customFormat="1" ht="15.75" x14ac:dyDescent="0.25">
      <c r="A55" s="82">
        <f t="shared" si="5"/>
        <v>47.094000000000001</v>
      </c>
      <c r="B55" s="164" t="s">
        <v>87</v>
      </c>
      <c r="C55" s="160">
        <v>152.33099999999999</v>
      </c>
      <c r="D55" s="149">
        <v>47.094000000000001</v>
      </c>
      <c r="E55" s="184">
        <f t="shared" si="6"/>
        <v>30.915572010949845</v>
      </c>
      <c r="F55" s="184">
        <v>89.733999999999995</v>
      </c>
      <c r="G55" s="66">
        <f t="shared" si="0"/>
        <v>-42.639999999999993</v>
      </c>
      <c r="H55" s="271">
        <v>263.63</v>
      </c>
      <c r="I55" s="184">
        <v>138.52799999999999</v>
      </c>
      <c r="J55" s="258">
        <f t="shared" si="8"/>
        <v>52.546371808974698</v>
      </c>
      <c r="K55" s="110">
        <v>149.98099999999999</v>
      </c>
      <c r="L55" s="73">
        <f t="shared" si="9"/>
        <v>-11.453000000000003</v>
      </c>
      <c r="M55" s="79">
        <f t="shared" si="10"/>
        <v>29.415212128933618</v>
      </c>
      <c r="N55" s="58">
        <f t="shared" si="11"/>
        <v>16.713954576860498</v>
      </c>
      <c r="O55" s="117">
        <f t="shared" si="7"/>
        <v>12.70125755207312</v>
      </c>
      <c r="P55" s="97"/>
      <c r="Q55" s="7" t="s">
        <v>145</v>
      </c>
    </row>
    <row r="56" spans="1:17" s="1" customFormat="1" ht="15.75" x14ac:dyDescent="0.25">
      <c r="A56" s="82">
        <f t="shared" si="5"/>
        <v>267.18</v>
      </c>
      <c r="B56" s="164" t="s">
        <v>88</v>
      </c>
      <c r="C56" s="160">
        <v>475.33976000000001</v>
      </c>
      <c r="D56" s="149">
        <v>267.18</v>
      </c>
      <c r="E56" s="184">
        <f t="shared" si="6"/>
        <v>56.208216203079665</v>
      </c>
      <c r="F56" s="184">
        <v>410.68099999999998</v>
      </c>
      <c r="G56" s="66">
        <f t="shared" si="0"/>
        <v>-143.50099999999998</v>
      </c>
      <c r="H56" s="271">
        <v>1297</v>
      </c>
      <c r="I56" s="184">
        <v>1001.454</v>
      </c>
      <c r="J56" s="258">
        <f t="shared" si="8"/>
        <v>77.213107170393215</v>
      </c>
      <c r="K56" s="110">
        <v>957.74800000000005</v>
      </c>
      <c r="L56" s="73">
        <f t="shared" si="9"/>
        <v>43.705999999999904</v>
      </c>
      <c r="M56" s="79">
        <f t="shared" si="10"/>
        <v>37.482371434987641</v>
      </c>
      <c r="N56" s="58">
        <f t="shared" si="11"/>
        <v>23.320971751797629</v>
      </c>
      <c r="O56" s="117">
        <f t="shared" si="7"/>
        <v>14.161399683190012</v>
      </c>
      <c r="P56" s="97"/>
      <c r="Q56" s="7" t="s">
        <v>145</v>
      </c>
    </row>
    <row r="57" spans="1:17" s="1" customFormat="1" ht="15.75" x14ac:dyDescent="0.25">
      <c r="A57" s="82">
        <f t="shared" si="5"/>
        <v>654.6</v>
      </c>
      <c r="B57" s="164" t="s">
        <v>89</v>
      </c>
      <c r="C57" s="160">
        <v>1494.6930500000001</v>
      </c>
      <c r="D57" s="149">
        <v>654.6</v>
      </c>
      <c r="E57" s="184">
        <f t="shared" si="6"/>
        <v>43.794945055775827</v>
      </c>
      <c r="F57" s="184">
        <v>1464.8</v>
      </c>
      <c r="G57" s="66">
        <f t="shared" si="0"/>
        <v>-810.19999999999993</v>
      </c>
      <c r="H57" s="271">
        <v>4200</v>
      </c>
      <c r="I57" s="184">
        <v>2521.6</v>
      </c>
      <c r="J57" s="258">
        <f t="shared" si="8"/>
        <v>60.038095238095238</v>
      </c>
      <c r="K57" s="110">
        <v>2265.8000000000002</v>
      </c>
      <c r="L57" s="73">
        <f t="shared" si="9"/>
        <v>255.79999999999973</v>
      </c>
      <c r="M57" s="79">
        <f t="shared" si="10"/>
        <v>38.521234341582641</v>
      </c>
      <c r="N57" s="58">
        <f t="shared" si="11"/>
        <v>15.468323320589842</v>
      </c>
      <c r="O57" s="117">
        <f t="shared" si="7"/>
        <v>23.052911020992799</v>
      </c>
      <c r="P57" s="97"/>
      <c r="Q57" s="7" t="s">
        <v>145</v>
      </c>
    </row>
    <row r="58" spans="1:17" s="1" customFormat="1" ht="15.75" x14ac:dyDescent="0.25">
      <c r="A58" s="82">
        <f t="shared" si="5"/>
        <v>88.875</v>
      </c>
      <c r="B58" s="164" t="s">
        <v>57</v>
      </c>
      <c r="C58" s="160">
        <v>361.52134999999998</v>
      </c>
      <c r="D58" s="149">
        <v>88.875</v>
      </c>
      <c r="E58" s="184">
        <f t="shared" si="6"/>
        <v>24.583610345557737</v>
      </c>
      <c r="F58" s="184">
        <v>292.74700000000001</v>
      </c>
      <c r="G58" s="66">
        <f t="shared" si="0"/>
        <v>-203.87200000000001</v>
      </c>
      <c r="H58" s="271">
        <v>676.44</v>
      </c>
      <c r="I58" s="184">
        <v>215.6</v>
      </c>
      <c r="J58" s="258">
        <f t="shared" si="8"/>
        <v>31.872745550233571</v>
      </c>
      <c r="K58" s="110">
        <v>413.76299999999998</v>
      </c>
      <c r="L58" s="66">
        <f t="shared" si="9"/>
        <v>-198.16299999999998</v>
      </c>
      <c r="M58" s="79">
        <f t="shared" si="10"/>
        <v>24.258790436005626</v>
      </c>
      <c r="N58" s="58">
        <f t="shared" si="11"/>
        <v>14.133808373783506</v>
      </c>
      <c r="O58" s="117">
        <f t="shared" si="7"/>
        <v>10.12498206222212</v>
      </c>
      <c r="P58" s="97"/>
      <c r="Q58" s="7" t="s">
        <v>145</v>
      </c>
    </row>
    <row r="59" spans="1:17" s="1" customFormat="1" ht="15.75" x14ac:dyDescent="0.25">
      <c r="A59" s="82">
        <f t="shared" si="5"/>
        <v>123.01</v>
      </c>
      <c r="B59" s="164" t="s">
        <v>32</v>
      </c>
      <c r="C59" s="160">
        <v>302.96523999999999</v>
      </c>
      <c r="D59" s="149">
        <v>123.01</v>
      </c>
      <c r="E59" s="184">
        <f t="shared" si="6"/>
        <v>40.602017577990132</v>
      </c>
      <c r="F59" s="184">
        <v>245.482</v>
      </c>
      <c r="G59" s="66">
        <f t="shared" si="0"/>
        <v>-122.47199999999999</v>
      </c>
      <c r="H59" s="264">
        <v>810</v>
      </c>
      <c r="I59" s="184">
        <v>431.596</v>
      </c>
      <c r="J59" s="258">
        <f t="shared" si="8"/>
        <v>53.283456790123459</v>
      </c>
      <c r="K59" s="110">
        <v>494.29500000000002</v>
      </c>
      <c r="L59" s="66">
        <f t="shared" si="9"/>
        <v>-62.699000000000012</v>
      </c>
      <c r="M59" s="79">
        <f t="shared" si="10"/>
        <v>35.086253150150391</v>
      </c>
      <c r="N59" s="58">
        <f t="shared" si="11"/>
        <v>20.135692229980204</v>
      </c>
      <c r="O59" s="117">
        <f t="shared" si="7"/>
        <v>14.950560920170187</v>
      </c>
      <c r="P59" s="97"/>
      <c r="Q59" s="7" t="s">
        <v>145</v>
      </c>
    </row>
    <row r="60" spans="1:17" s="1" customFormat="1" ht="15.75" x14ac:dyDescent="0.25">
      <c r="A60" s="82">
        <f t="shared" si="5"/>
        <v>32.101999999999997</v>
      </c>
      <c r="B60" s="164" t="s">
        <v>60</v>
      </c>
      <c r="C60" s="160">
        <v>231.6986</v>
      </c>
      <c r="D60" s="149">
        <v>32.101999999999997</v>
      </c>
      <c r="E60" s="184">
        <f t="shared" si="6"/>
        <v>13.85506861068647</v>
      </c>
      <c r="F60" s="184">
        <v>97.369</v>
      </c>
      <c r="G60" s="66">
        <f t="shared" si="0"/>
        <v>-65.266999999999996</v>
      </c>
      <c r="H60" s="258">
        <v>296.74</v>
      </c>
      <c r="I60" s="184">
        <v>75.853999999999999</v>
      </c>
      <c r="J60" s="258">
        <f t="shared" si="8"/>
        <v>25.562445238255709</v>
      </c>
      <c r="K60" s="110">
        <v>140.92699999999999</v>
      </c>
      <c r="L60" s="66">
        <f t="shared" si="9"/>
        <v>-65.072999999999993</v>
      </c>
      <c r="M60" s="79">
        <f t="shared" si="10"/>
        <v>23.629057379602521</v>
      </c>
      <c r="N60" s="58">
        <f t="shared" si="11"/>
        <v>14.473497725148661</v>
      </c>
      <c r="O60" s="117">
        <f t="shared" si="7"/>
        <v>9.1555596544538602</v>
      </c>
      <c r="P60" s="97"/>
      <c r="Q60" s="7" t="s">
        <v>145</v>
      </c>
    </row>
    <row r="61" spans="1:17" s="1" customFormat="1" ht="15.75" x14ac:dyDescent="0.25">
      <c r="A61" s="82">
        <f t="shared" si="5"/>
        <v>61.850999999999999</v>
      </c>
      <c r="B61" s="164" t="s">
        <v>33</v>
      </c>
      <c r="C61" s="160">
        <v>321.96364999999997</v>
      </c>
      <c r="D61" s="149">
        <v>61.850999999999999</v>
      </c>
      <c r="E61" s="184">
        <f t="shared" si="6"/>
        <v>19.210553737976323</v>
      </c>
      <c r="F61" s="184">
        <v>159.19999999999999</v>
      </c>
      <c r="G61" s="66">
        <f t="shared" si="0"/>
        <v>-97.34899999999999</v>
      </c>
      <c r="H61" s="258">
        <v>585.35</v>
      </c>
      <c r="I61" s="184">
        <v>165.88</v>
      </c>
      <c r="J61" s="258">
        <f t="shared" si="8"/>
        <v>28.338600837106004</v>
      </c>
      <c r="K61" s="110">
        <v>309.39999999999998</v>
      </c>
      <c r="L61" s="66">
        <f t="shared" si="9"/>
        <v>-143.51999999999998</v>
      </c>
      <c r="M61" s="79">
        <f t="shared" si="10"/>
        <v>26.819291523176666</v>
      </c>
      <c r="N61" s="58">
        <f t="shared" si="11"/>
        <v>19.434673366834168</v>
      </c>
      <c r="O61" s="117">
        <f t="shared" si="7"/>
        <v>7.3846181563424977</v>
      </c>
      <c r="P61" s="97"/>
      <c r="Q61" s="7" t="s">
        <v>145</v>
      </c>
    </row>
    <row r="62" spans="1:17" s="1" customFormat="1" ht="15.75" x14ac:dyDescent="0.25">
      <c r="A62" s="82">
        <f t="shared" si="5"/>
        <v>294.17099999999999</v>
      </c>
      <c r="B62" s="164" t="s">
        <v>90</v>
      </c>
      <c r="C62" s="160">
        <v>643.43565999999998</v>
      </c>
      <c r="D62" s="149">
        <v>294.17099999999999</v>
      </c>
      <c r="E62" s="184">
        <f t="shared" si="6"/>
        <v>45.718790282776681</v>
      </c>
      <c r="F62" s="184">
        <v>475.7</v>
      </c>
      <c r="G62" s="66">
        <f t="shared" si="0"/>
        <v>-181.529</v>
      </c>
      <c r="H62" s="258">
        <v>1320</v>
      </c>
      <c r="I62" s="184">
        <v>843.84199999999998</v>
      </c>
      <c r="J62" s="258">
        <f t="shared" si="8"/>
        <v>63.927424242424244</v>
      </c>
      <c r="K62" s="110">
        <v>1027.5999999999999</v>
      </c>
      <c r="L62" s="66">
        <f t="shared" si="9"/>
        <v>-183.75799999999992</v>
      </c>
      <c r="M62" s="79">
        <f t="shared" si="10"/>
        <v>28.685424464002232</v>
      </c>
      <c r="N62" s="58">
        <f t="shared" si="11"/>
        <v>21.60184990540256</v>
      </c>
      <c r="O62" s="117">
        <f t="shared" si="7"/>
        <v>7.0835745585996719</v>
      </c>
      <c r="P62" s="97"/>
      <c r="Q62" s="7" t="s">
        <v>145</v>
      </c>
    </row>
    <row r="63" spans="1:17" s="1" customFormat="1" ht="15.75" x14ac:dyDescent="0.25">
      <c r="A63" s="82">
        <f t="shared" si="5"/>
        <v>851</v>
      </c>
      <c r="B63" s="164" t="s">
        <v>34</v>
      </c>
      <c r="C63" s="160">
        <v>2392.1120000000001</v>
      </c>
      <c r="D63" s="149">
        <v>851</v>
      </c>
      <c r="E63" s="184">
        <f t="shared" si="6"/>
        <v>35.575257345809895</v>
      </c>
      <c r="F63" s="184">
        <v>1439.8</v>
      </c>
      <c r="G63" s="66">
        <f t="shared" si="0"/>
        <v>-588.79999999999995</v>
      </c>
      <c r="H63" s="258">
        <v>3700.0000000000009</v>
      </c>
      <c r="I63" s="184">
        <v>1823.8</v>
      </c>
      <c r="J63" s="258">
        <f t="shared" si="8"/>
        <v>49.291891891891879</v>
      </c>
      <c r="K63" s="110">
        <v>1230.0999999999999</v>
      </c>
      <c r="L63" s="66">
        <f t="shared" si="9"/>
        <v>593.70000000000005</v>
      </c>
      <c r="M63" s="79">
        <f t="shared" si="10"/>
        <v>21.431257344300821</v>
      </c>
      <c r="N63" s="58">
        <f t="shared" si="11"/>
        <v>8.5435477149604111</v>
      </c>
      <c r="O63" s="117">
        <f t="shared" si="7"/>
        <v>12.88770962934041</v>
      </c>
      <c r="P63" s="97"/>
      <c r="Q63" s="7" t="s">
        <v>145</v>
      </c>
    </row>
    <row r="64" spans="1:17" s="1" customFormat="1" ht="15.75" x14ac:dyDescent="0.25">
      <c r="A64" s="82">
        <f t="shared" si="5"/>
        <v>496.9</v>
      </c>
      <c r="B64" s="164" t="s">
        <v>35</v>
      </c>
      <c r="C64" s="160">
        <v>858.41313500000001</v>
      </c>
      <c r="D64" s="149">
        <v>496.9</v>
      </c>
      <c r="E64" s="184">
        <f t="shared" si="6"/>
        <v>57.885880322649065</v>
      </c>
      <c r="F64" s="184">
        <v>623.70000000000005</v>
      </c>
      <c r="G64" s="67">
        <f t="shared" si="0"/>
        <v>-126.80000000000007</v>
      </c>
      <c r="H64" s="259">
        <v>2172.8999999999996</v>
      </c>
      <c r="I64" s="184">
        <v>2080.3000000000002</v>
      </c>
      <c r="J64" s="258">
        <f t="shared" si="8"/>
        <v>95.738414100971085</v>
      </c>
      <c r="K64" s="110">
        <v>1676.9</v>
      </c>
      <c r="L64" s="67">
        <f t="shared" si="9"/>
        <v>403.40000000000009</v>
      </c>
      <c r="M64" s="79">
        <f t="shared" si="10"/>
        <v>41.865566512376738</v>
      </c>
      <c r="N64" s="58">
        <f t="shared" si="11"/>
        <v>26.88632355299022</v>
      </c>
      <c r="O64" s="117">
        <f t="shared" si="7"/>
        <v>14.979242959386518</v>
      </c>
      <c r="P64" s="97"/>
      <c r="Q64" s="7" t="s">
        <v>145</v>
      </c>
    </row>
    <row r="65" spans="1:17" s="1" customFormat="1" ht="15.75" x14ac:dyDescent="0.25">
      <c r="A65" s="82">
        <f t="shared" si="5"/>
        <v>645.70000000000005</v>
      </c>
      <c r="B65" s="159" t="s">
        <v>36</v>
      </c>
      <c r="C65" s="160">
        <v>1160.671795</v>
      </c>
      <c r="D65" s="149">
        <v>645.70000000000005</v>
      </c>
      <c r="E65" s="184">
        <f t="shared" si="6"/>
        <v>55.631574988000807</v>
      </c>
      <c r="F65" s="184">
        <v>1012.4</v>
      </c>
      <c r="G65" s="66">
        <f t="shared" si="0"/>
        <v>-366.69999999999993</v>
      </c>
      <c r="H65" s="258">
        <v>2350</v>
      </c>
      <c r="I65" s="184">
        <v>2255.6</v>
      </c>
      <c r="J65" s="258">
        <f t="shared" si="8"/>
        <v>95.982978723404258</v>
      </c>
      <c r="K65" s="110">
        <v>1762.4</v>
      </c>
      <c r="L65" s="66">
        <f t="shared" si="9"/>
        <v>493.19999999999982</v>
      </c>
      <c r="M65" s="77">
        <f t="shared" si="10"/>
        <v>34.932631252903825</v>
      </c>
      <c r="N65" s="58">
        <f t="shared" si="11"/>
        <v>17.408139075464245</v>
      </c>
      <c r="O65" s="117">
        <f t="shared" si="7"/>
        <v>17.52449217743958</v>
      </c>
      <c r="P65" s="97"/>
      <c r="Q65" s="7" t="s">
        <v>145</v>
      </c>
    </row>
    <row r="66" spans="1:17" s="1" customFormat="1" ht="15.75" x14ac:dyDescent="0.25">
      <c r="A66" s="82">
        <f t="shared" si="5"/>
        <v>1486.7850000000001</v>
      </c>
      <c r="B66" s="164" t="s">
        <v>37</v>
      </c>
      <c r="C66" s="160">
        <v>2247.9216999999999</v>
      </c>
      <c r="D66" s="149">
        <v>1486.7850000000001</v>
      </c>
      <c r="E66" s="184">
        <f t="shared" si="6"/>
        <v>66.14042651040738</v>
      </c>
      <c r="F66" s="184">
        <v>1802.4880000000001</v>
      </c>
      <c r="G66" s="66">
        <f t="shared" si="0"/>
        <v>-315.70299999999997</v>
      </c>
      <c r="H66" s="258">
        <v>4333.8999999999996</v>
      </c>
      <c r="I66" s="184">
        <v>4630.5829999999996</v>
      </c>
      <c r="J66" s="258">
        <f t="shared" si="8"/>
        <v>106.84563557073305</v>
      </c>
      <c r="K66" s="110">
        <v>2834.2350000000001</v>
      </c>
      <c r="L66" s="66">
        <f t="shared" si="9"/>
        <v>1796.3479999999995</v>
      </c>
      <c r="M66" s="77">
        <f t="shared" si="10"/>
        <v>31.144940256997479</v>
      </c>
      <c r="N66" s="58">
        <f t="shared" si="11"/>
        <v>15.724015915778635</v>
      </c>
      <c r="O66" s="117">
        <f t="shared" si="7"/>
        <v>15.420924341218845</v>
      </c>
      <c r="P66" s="97"/>
      <c r="Q66" s="7" t="s">
        <v>145</v>
      </c>
    </row>
    <row r="67" spans="1:17" s="1" customFormat="1" ht="15.75" x14ac:dyDescent="0.25">
      <c r="A67" s="82">
        <f t="shared" si="5"/>
        <v>360.03899999999999</v>
      </c>
      <c r="B67" s="164" t="s">
        <v>38</v>
      </c>
      <c r="C67" s="160">
        <v>632.61749999999995</v>
      </c>
      <c r="D67" s="149">
        <v>360.03899999999999</v>
      </c>
      <c r="E67" s="184">
        <f t="shared" si="6"/>
        <v>56.912589360869724</v>
      </c>
      <c r="F67" s="184">
        <v>600.27599999999995</v>
      </c>
      <c r="G67" s="66">
        <f t="shared" si="0"/>
        <v>-240.23699999999997</v>
      </c>
      <c r="H67" s="258">
        <v>1056.05</v>
      </c>
      <c r="I67" s="184">
        <v>1357.952</v>
      </c>
      <c r="J67" s="258">
        <f t="shared" si="8"/>
        <v>128.58785095402681</v>
      </c>
      <c r="K67" s="110">
        <v>1122.2719999999999</v>
      </c>
      <c r="L67" s="66">
        <f t="shared" si="9"/>
        <v>235.68000000000006</v>
      </c>
      <c r="M67" s="77">
        <f t="shared" si="10"/>
        <v>37.716802901907855</v>
      </c>
      <c r="N67" s="58">
        <f t="shared" si="11"/>
        <v>18.695933204059468</v>
      </c>
      <c r="O67" s="117">
        <f t="shared" si="7"/>
        <v>19.020869697848386</v>
      </c>
      <c r="P67" s="97"/>
      <c r="Q67" s="7" t="s">
        <v>145</v>
      </c>
    </row>
    <row r="68" spans="1:17" s="7" customFormat="1" ht="15.75" x14ac:dyDescent="0.25">
      <c r="A68" s="82">
        <f t="shared" si="5"/>
        <v>202.559</v>
      </c>
      <c r="B68" s="165" t="s">
        <v>124</v>
      </c>
      <c r="C68" s="163">
        <v>3395.9024450000002</v>
      </c>
      <c r="D68" s="150">
        <f>SUM(D69:D74)</f>
        <v>202.559</v>
      </c>
      <c r="E68" s="191">
        <f t="shared" si="6"/>
        <v>5.9648062122114345</v>
      </c>
      <c r="F68" s="183">
        <f>SUM(F69:F74)</f>
        <v>481.06700000000001</v>
      </c>
      <c r="G68" s="86">
        <f t="shared" si="0"/>
        <v>-278.50800000000004</v>
      </c>
      <c r="H68" s="265">
        <v>5681.3</v>
      </c>
      <c r="I68" s="267">
        <f>SUM(I69:I74)</f>
        <v>440.41800000000001</v>
      </c>
      <c r="J68" s="289">
        <f t="shared" si="8"/>
        <v>7.7520637882174848</v>
      </c>
      <c r="K68" s="183">
        <f>SUM(K69:K74)</f>
        <v>573.95399999999995</v>
      </c>
      <c r="L68" s="86">
        <f t="shared" si="9"/>
        <v>-133.53599999999994</v>
      </c>
      <c r="M68" s="84">
        <f t="shared" si="10"/>
        <v>21.74270212629407</v>
      </c>
      <c r="N68" s="85">
        <f t="shared" si="11"/>
        <v>11.930853706448373</v>
      </c>
      <c r="O68" s="107">
        <f t="shared" si="7"/>
        <v>9.8118484198456972</v>
      </c>
      <c r="P68" s="97"/>
      <c r="Q68" s="7" t="s">
        <v>145</v>
      </c>
    </row>
    <row r="69" spans="1:17" s="1" customFormat="1" ht="15.75" hidden="1" x14ac:dyDescent="0.25">
      <c r="A69" s="82" t="str">
        <f t="shared" si="5"/>
        <v>x</v>
      </c>
      <c r="B69" s="164" t="s">
        <v>91</v>
      </c>
      <c r="C69" s="160">
        <v>998.68496000000005</v>
      </c>
      <c r="D69" s="149">
        <v>0</v>
      </c>
      <c r="E69" s="184">
        <f t="shared" si="6"/>
        <v>0</v>
      </c>
      <c r="F69" s="184">
        <v>151.92699999999999</v>
      </c>
      <c r="G69" s="66">
        <f t="shared" ref="G69:G101" si="12">IFERROR(D69-F69,"")</f>
        <v>-151.92699999999999</v>
      </c>
      <c r="H69" s="258">
        <v>1636.4</v>
      </c>
      <c r="I69" s="184">
        <v>0</v>
      </c>
      <c r="J69" s="258">
        <f t="shared" ref="J69:J100" si="13">IFERROR(I69/H69*100,"")</f>
        <v>0</v>
      </c>
      <c r="K69" s="110">
        <v>179.05799999999999</v>
      </c>
      <c r="L69" s="66">
        <f t="shared" ref="L69:L100" si="14">IFERROR(I69-K69,"")</f>
        <v>-179.05799999999999</v>
      </c>
      <c r="M69" s="79" t="str">
        <f t="shared" ref="M69:M101" si="15">IFERROR(IF(D69&gt;0,I69/D69*10,""),"")</f>
        <v/>
      </c>
      <c r="N69" s="58">
        <f t="shared" ref="N69:N101" si="16">IFERROR(IF(F69&gt;0,K69/F69*10,""),"")</f>
        <v>11.785791860564615</v>
      </c>
      <c r="O69" s="117">
        <f t="shared" si="7"/>
        <v>0</v>
      </c>
      <c r="P69" s="97"/>
      <c r="Q69" s="7" t="s">
        <v>145</v>
      </c>
    </row>
    <row r="70" spans="1:17" s="1" customFormat="1" ht="15.75" x14ac:dyDescent="0.25">
      <c r="A70" s="82">
        <f t="shared" ref="A70:A101" si="17">IF(OR(D70="",D70=0),"x",D70)</f>
        <v>36.357999999999997</v>
      </c>
      <c r="B70" s="166" t="s">
        <v>39</v>
      </c>
      <c r="C70" s="160">
        <v>355.99770000000001</v>
      </c>
      <c r="D70" s="149">
        <v>36.357999999999997</v>
      </c>
      <c r="E70" s="184">
        <f t="shared" ref="E70:E101" si="18">IFERROR(D70/C70*100,0)</f>
        <v>10.212987331097924</v>
      </c>
      <c r="F70" s="184">
        <v>79.123999999999995</v>
      </c>
      <c r="G70" s="66">
        <f t="shared" si="12"/>
        <v>-42.765999999999998</v>
      </c>
      <c r="H70" s="258">
        <v>687.2</v>
      </c>
      <c r="I70" s="184">
        <v>110.892</v>
      </c>
      <c r="J70" s="258">
        <f t="shared" si="13"/>
        <v>16.136786961583237</v>
      </c>
      <c r="K70" s="110">
        <v>128.828</v>
      </c>
      <c r="L70" s="66">
        <f t="shared" si="14"/>
        <v>-17.936000000000007</v>
      </c>
      <c r="M70" s="79">
        <f t="shared" si="15"/>
        <v>30.500027504263162</v>
      </c>
      <c r="N70" s="58">
        <f t="shared" si="16"/>
        <v>16.281785551792126</v>
      </c>
      <c r="O70" s="117">
        <f t="shared" ref="O70:O101" si="19">IFERROR(M70-N70,0)</f>
        <v>14.218241952471036</v>
      </c>
      <c r="P70" s="97"/>
      <c r="Q70" s="7" t="s">
        <v>145</v>
      </c>
    </row>
    <row r="71" spans="1:17" s="1" customFormat="1" ht="15.75" x14ac:dyDescent="0.25">
      <c r="A71" s="82">
        <f t="shared" si="17"/>
        <v>56.401000000000003</v>
      </c>
      <c r="B71" s="164" t="s">
        <v>40</v>
      </c>
      <c r="C71" s="160">
        <v>712.2867</v>
      </c>
      <c r="D71" s="149">
        <v>56.401000000000003</v>
      </c>
      <c r="E71" s="184">
        <f t="shared" si="18"/>
        <v>7.9183003136237131</v>
      </c>
      <c r="F71" s="184">
        <v>73.616</v>
      </c>
      <c r="G71" s="66">
        <f t="shared" si="12"/>
        <v>-17.214999999999996</v>
      </c>
      <c r="H71" s="258">
        <v>1416.1</v>
      </c>
      <c r="I71" s="184">
        <v>152.30600000000001</v>
      </c>
      <c r="J71" s="258">
        <f t="shared" si="13"/>
        <v>10.75531389026199</v>
      </c>
      <c r="K71" s="110">
        <v>104.16800000000001</v>
      </c>
      <c r="L71" s="66">
        <f t="shared" si="14"/>
        <v>48.138000000000005</v>
      </c>
      <c r="M71" s="79">
        <f t="shared" si="15"/>
        <v>27.004131132426732</v>
      </c>
      <c r="N71" s="58">
        <f t="shared" si="16"/>
        <v>14.150184742447296</v>
      </c>
      <c r="O71" s="117">
        <f t="shared" si="19"/>
        <v>12.853946389979436</v>
      </c>
      <c r="P71" s="97"/>
      <c r="Q71" s="7" t="s">
        <v>145</v>
      </c>
    </row>
    <row r="72" spans="1:17" s="1" customFormat="1" ht="15.75" hidden="1" x14ac:dyDescent="0.25">
      <c r="A72" s="82" t="str">
        <f t="shared" si="17"/>
        <v>x</v>
      </c>
      <c r="B72" s="164" t="s">
        <v>122</v>
      </c>
      <c r="C72" s="160"/>
      <c r="D72" s="149" t="s">
        <v>122</v>
      </c>
      <c r="E72" s="184">
        <f t="shared" si="18"/>
        <v>0</v>
      </c>
      <c r="F72" s="184" t="s">
        <v>122</v>
      </c>
      <c r="G72" s="66" t="str">
        <f t="shared" si="12"/>
        <v/>
      </c>
      <c r="H72" s="258"/>
      <c r="I72" s="184" t="s">
        <v>122</v>
      </c>
      <c r="J72" s="258" t="str">
        <f t="shared" si="13"/>
        <v/>
      </c>
      <c r="K72" s="110" t="s">
        <v>122</v>
      </c>
      <c r="L72" s="66" t="str">
        <f t="shared" si="14"/>
        <v/>
      </c>
      <c r="M72" s="79" t="str">
        <f t="shared" si="15"/>
        <v/>
      </c>
      <c r="N72" s="58" t="str">
        <f t="shared" si="16"/>
        <v/>
      </c>
      <c r="O72" s="117">
        <f t="shared" si="19"/>
        <v>0</v>
      </c>
      <c r="P72" s="97"/>
      <c r="Q72" s="7" t="s">
        <v>145</v>
      </c>
    </row>
    <row r="73" spans="1:17" s="1" customFormat="1" ht="15.75" hidden="1" x14ac:dyDescent="0.25">
      <c r="A73" s="82" t="str">
        <f t="shared" si="17"/>
        <v>x</v>
      </c>
      <c r="B73" s="164" t="s">
        <v>122</v>
      </c>
      <c r="C73" s="160"/>
      <c r="D73" s="149" t="s">
        <v>122</v>
      </c>
      <c r="E73" s="184">
        <f t="shared" si="18"/>
        <v>0</v>
      </c>
      <c r="F73" s="184" t="s">
        <v>122</v>
      </c>
      <c r="G73" s="66" t="str">
        <f t="shared" si="12"/>
        <v/>
      </c>
      <c r="H73" s="258"/>
      <c r="I73" s="184" t="s">
        <v>122</v>
      </c>
      <c r="J73" s="258" t="str">
        <f t="shared" si="13"/>
        <v/>
      </c>
      <c r="K73" s="110" t="s">
        <v>122</v>
      </c>
      <c r="L73" s="66" t="str">
        <f t="shared" si="14"/>
        <v/>
      </c>
      <c r="M73" s="79" t="str">
        <f t="shared" si="15"/>
        <v/>
      </c>
      <c r="N73" s="58" t="str">
        <f t="shared" si="16"/>
        <v/>
      </c>
      <c r="O73" s="117">
        <f t="shared" si="19"/>
        <v>0</v>
      </c>
      <c r="P73" s="97"/>
      <c r="Q73" s="7" t="s">
        <v>145</v>
      </c>
    </row>
    <row r="74" spans="1:17" s="1" customFormat="1" ht="15.75" x14ac:dyDescent="0.25">
      <c r="A74" s="82">
        <f t="shared" si="17"/>
        <v>109.8</v>
      </c>
      <c r="B74" s="164" t="s">
        <v>41</v>
      </c>
      <c r="C74" s="160">
        <v>1328.9330849999999</v>
      </c>
      <c r="D74" s="149">
        <v>109.8</v>
      </c>
      <c r="E74" s="184">
        <f t="shared" si="18"/>
        <v>8.262267020013276</v>
      </c>
      <c r="F74" s="184">
        <v>176.4</v>
      </c>
      <c r="G74" s="66">
        <f t="shared" si="12"/>
        <v>-66.600000000000009</v>
      </c>
      <c r="H74" s="258">
        <v>1941.6</v>
      </c>
      <c r="I74" s="184">
        <v>177.22</v>
      </c>
      <c r="J74" s="258">
        <f t="shared" si="13"/>
        <v>9.1275236918005778</v>
      </c>
      <c r="K74" s="110">
        <v>161.9</v>
      </c>
      <c r="L74" s="66">
        <f t="shared" si="14"/>
        <v>15.319999999999993</v>
      </c>
      <c r="M74" s="79">
        <f t="shared" si="15"/>
        <v>16.14025500910747</v>
      </c>
      <c r="N74" s="58">
        <f t="shared" si="16"/>
        <v>9.1780045351473927</v>
      </c>
      <c r="O74" s="117">
        <f t="shared" si="19"/>
        <v>6.9622504739600775</v>
      </c>
      <c r="P74" s="97"/>
      <c r="Q74" s="7" t="s">
        <v>145</v>
      </c>
    </row>
    <row r="75" spans="1:17" s="7" customFormat="1" ht="15.75" x14ac:dyDescent="0.25">
      <c r="A75" s="82">
        <f t="shared" si="17"/>
        <v>843.4670000000001</v>
      </c>
      <c r="B75" s="162" t="s">
        <v>42</v>
      </c>
      <c r="C75" s="163">
        <v>9157.8703621000004</v>
      </c>
      <c r="D75" s="150">
        <f>SUM(D76:D88)</f>
        <v>843.4670000000001</v>
      </c>
      <c r="E75" s="191">
        <f t="shared" si="18"/>
        <v>9.2102963532952202</v>
      </c>
      <c r="F75" s="185">
        <f>SUM(F76:F88)</f>
        <v>583.80499999999995</v>
      </c>
      <c r="G75" s="80">
        <f t="shared" si="12"/>
        <v>259.66200000000015</v>
      </c>
      <c r="H75" s="190">
        <v>15332.475937333333</v>
      </c>
      <c r="I75" s="191">
        <f>SUM(I76:I88)</f>
        <v>1653.0629999999999</v>
      </c>
      <c r="J75" s="289">
        <f t="shared" si="13"/>
        <v>10.781448519837072</v>
      </c>
      <c r="K75" s="183">
        <f>SUM(K76:K88)</f>
        <v>1144.2240000000002</v>
      </c>
      <c r="L75" s="65">
        <f t="shared" si="14"/>
        <v>508.83899999999971</v>
      </c>
      <c r="M75" s="54">
        <f t="shared" si="15"/>
        <v>19.598431236788159</v>
      </c>
      <c r="N75" s="56">
        <f t="shared" si="16"/>
        <v>19.599421039559445</v>
      </c>
      <c r="O75" s="80">
        <f t="shared" si="19"/>
        <v>-9.8980277128646321E-4</v>
      </c>
      <c r="P75" s="97"/>
      <c r="Q75" s="7" t="s">
        <v>145</v>
      </c>
    </row>
    <row r="76" spans="1:17" s="1" customFormat="1" ht="15.75" hidden="1" x14ac:dyDescent="0.25">
      <c r="A76" s="82" t="str">
        <f t="shared" si="17"/>
        <v>x</v>
      </c>
      <c r="B76" s="164" t="s">
        <v>125</v>
      </c>
      <c r="C76" s="160" t="s">
        <v>155</v>
      </c>
      <c r="D76" s="149" t="s">
        <v>122</v>
      </c>
      <c r="E76" s="184">
        <f t="shared" si="18"/>
        <v>0</v>
      </c>
      <c r="F76" s="184" t="s">
        <v>122</v>
      </c>
      <c r="G76" s="67" t="str">
        <f t="shared" si="12"/>
        <v/>
      </c>
      <c r="H76" s="259">
        <v>8.6</v>
      </c>
      <c r="I76" s="184" t="s">
        <v>122</v>
      </c>
      <c r="J76" s="258" t="str">
        <f t="shared" si="13"/>
        <v/>
      </c>
      <c r="K76" s="110" t="s">
        <v>122</v>
      </c>
      <c r="L76" s="67" t="str">
        <f t="shared" si="14"/>
        <v/>
      </c>
      <c r="M76" s="79" t="str">
        <f t="shared" si="15"/>
        <v/>
      </c>
      <c r="N76" s="58" t="str">
        <f t="shared" si="16"/>
        <v/>
      </c>
      <c r="O76" s="117">
        <f t="shared" si="19"/>
        <v>0</v>
      </c>
      <c r="P76" s="97"/>
      <c r="Q76" s="7" t="s">
        <v>145</v>
      </c>
    </row>
    <row r="77" spans="1:17" s="1" customFormat="1" ht="15.75" hidden="1" x14ac:dyDescent="0.25">
      <c r="A77" s="82" t="str">
        <f t="shared" si="17"/>
        <v>x</v>
      </c>
      <c r="B77" s="164" t="s">
        <v>126</v>
      </c>
      <c r="C77" s="160" t="s">
        <v>155</v>
      </c>
      <c r="D77" s="149" t="s">
        <v>122</v>
      </c>
      <c r="E77" s="184">
        <f t="shared" si="18"/>
        <v>0</v>
      </c>
      <c r="F77" s="184" t="s">
        <v>122</v>
      </c>
      <c r="G77" s="67" t="str">
        <f t="shared" si="12"/>
        <v/>
      </c>
      <c r="H77" s="259"/>
      <c r="I77" s="184" t="s">
        <v>122</v>
      </c>
      <c r="J77" s="258" t="str">
        <f t="shared" si="13"/>
        <v/>
      </c>
      <c r="K77" s="110" t="s">
        <v>122</v>
      </c>
      <c r="L77" s="67" t="str">
        <f t="shared" si="14"/>
        <v/>
      </c>
      <c r="M77" s="79" t="str">
        <f t="shared" si="15"/>
        <v/>
      </c>
      <c r="N77" s="58" t="str">
        <f t="shared" si="16"/>
        <v/>
      </c>
      <c r="O77" s="117">
        <f t="shared" si="19"/>
        <v>0</v>
      </c>
      <c r="P77" s="97"/>
      <c r="Q77" s="7" t="s">
        <v>145</v>
      </c>
    </row>
    <row r="78" spans="1:17" s="1" customFormat="1" ht="15.75" hidden="1" x14ac:dyDescent="0.25">
      <c r="A78" s="82" t="str">
        <f t="shared" si="17"/>
        <v>x</v>
      </c>
      <c r="B78" s="164" t="s">
        <v>127</v>
      </c>
      <c r="C78" s="160">
        <v>89.910700000000006</v>
      </c>
      <c r="D78" s="149" t="s">
        <v>122</v>
      </c>
      <c r="E78" s="184">
        <f t="shared" si="18"/>
        <v>0</v>
      </c>
      <c r="F78" s="184" t="s">
        <v>122</v>
      </c>
      <c r="G78" s="66" t="str">
        <f t="shared" si="12"/>
        <v/>
      </c>
      <c r="H78" s="258">
        <v>145.6</v>
      </c>
      <c r="I78" s="184" t="s">
        <v>122</v>
      </c>
      <c r="J78" s="258" t="str">
        <f t="shared" si="13"/>
        <v/>
      </c>
      <c r="K78" s="110" t="s">
        <v>122</v>
      </c>
      <c r="L78" s="66" t="str">
        <f t="shared" si="14"/>
        <v/>
      </c>
      <c r="M78" s="79" t="str">
        <f t="shared" si="15"/>
        <v/>
      </c>
      <c r="N78" s="58" t="str">
        <f t="shared" si="16"/>
        <v/>
      </c>
      <c r="O78" s="117">
        <f t="shared" si="19"/>
        <v>0</v>
      </c>
      <c r="P78" s="97"/>
      <c r="Q78" s="7" t="s">
        <v>145</v>
      </c>
    </row>
    <row r="79" spans="1:17" s="1" customFormat="1" ht="15.75" x14ac:dyDescent="0.25">
      <c r="A79" s="82">
        <f t="shared" si="17"/>
        <v>450.3</v>
      </c>
      <c r="B79" s="164" t="s">
        <v>43</v>
      </c>
      <c r="C79" s="160">
        <v>3349.8443029999999</v>
      </c>
      <c r="D79" s="149">
        <v>450.3</v>
      </c>
      <c r="E79" s="184">
        <f t="shared" si="18"/>
        <v>13.442415804123421</v>
      </c>
      <c r="F79" s="184">
        <v>415.2</v>
      </c>
      <c r="G79" s="66">
        <f t="shared" si="12"/>
        <v>35.100000000000023</v>
      </c>
      <c r="H79" s="258">
        <v>4421.3999999999996</v>
      </c>
      <c r="I79" s="184">
        <v>900.4</v>
      </c>
      <c r="J79" s="258">
        <f t="shared" si="13"/>
        <v>20.36459040123038</v>
      </c>
      <c r="K79" s="110">
        <v>788.6</v>
      </c>
      <c r="L79" s="66">
        <f t="shared" si="14"/>
        <v>111.79999999999995</v>
      </c>
      <c r="M79" s="79">
        <f t="shared" si="15"/>
        <v>19.995558516544524</v>
      </c>
      <c r="N79" s="58">
        <f t="shared" si="16"/>
        <v>18.99325626204239</v>
      </c>
      <c r="O79" s="117">
        <f t="shared" si="19"/>
        <v>1.0023022545021334</v>
      </c>
      <c r="P79" s="97"/>
      <c r="Q79" s="7" t="s">
        <v>145</v>
      </c>
    </row>
    <row r="80" spans="1:17" s="1" customFormat="1" ht="15.75" x14ac:dyDescent="0.25">
      <c r="A80" s="82">
        <f t="shared" si="17"/>
        <v>36.930999999999997</v>
      </c>
      <c r="B80" s="164" t="s">
        <v>44</v>
      </c>
      <c r="C80" s="160">
        <v>958.23496</v>
      </c>
      <c r="D80" s="149">
        <v>36.930999999999997</v>
      </c>
      <c r="E80" s="184">
        <f t="shared" si="18"/>
        <v>3.8540651866844846</v>
      </c>
      <c r="F80" s="184">
        <v>17.513000000000002</v>
      </c>
      <c r="G80" s="66">
        <f t="shared" si="12"/>
        <v>19.417999999999996</v>
      </c>
      <c r="H80" s="258">
        <v>2552.4959373333331</v>
      </c>
      <c r="I80" s="184">
        <v>99.004000000000005</v>
      </c>
      <c r="J80" s="258">
        <f t="shared" si="13"/>
        <v>3.8787133233768185</v>
      </c>
      <c r="K80" s="110">
        <v>56.749000000000002</v>
      </c>
      <c r="L80" s="66">
        <f t="shared" si="14"/>
        <v>42.255000000000003</v>
      </c>
      <c r="M80" s="79">
        <f t="shared" si="15"/>
        <v>26.807830819636624</v>
      </c>
      <c r="N80" s="58">
        <f t="shared" si="16"/>
        <v>32.403928510249528</v>
      </c>
      <c r="O80" s="117">
        <f t="shared" si="19"/>
        <v>-5.5960976906129041</v>
      </c>
      <c r="P80" s="97"/>
      <c r="Q80" s="7" t="s">
        <v>145</v>
      </c>
    </row>
    <row r="81" spans="1:17" s="1" customFormat="1" ht="15.75" hidden="1" x14ac:dyDescent="0.25">
      <c r="A81" s="82" t="str">
        <f t="shared" si="17"/>
        <v>x</v>
      </c>
      <c r="B81" s="164" t="s">
        <v>122</v>
      </c>
      <c r="C81" s="160"/>
      <c r="D81" s="149" t="s">
        <v>122</v>
      </c>
      <c r="E81" s="184">
        <f t="shared" si="18"/>
        <v>0</v>
      </c>
      <c r="F81" s="184" t="s">
        <v>122</v>
      </c>
      <c r="G81" s="66" t="str">
        <f t="shared" si="12"/>
        <v/>
      </c>
      <c r="H81" s="258"/>
      <c r="I81" s="184" t="s">
        <v>122</v>
      </c>
      <c r="J81" s="258" t="str">
        <f t="shared" si="13"/>
        <v/>
      </c>
      <c r="K81" s="110" t="s">
        <v>122</v>
      </c>
      <c r="L81" s="66" t="str">
        <f t="shared" si="14"/>
        <v/>
      </c>
      <c r="M81" s="79" t="str">
        <f t="shared" si="15"/>
        <v/>
      </c>
      <c r="N81" s="58" t="str">
        <f t="shared" si="16"/>
        <v/>
      </c>
      <c r="O81" s="117">
        <f t="shared" si="19"/>
        <v>0</v>
      </c>
      <c r="P81" s="97"/>
      <c r="Q81" s="7" t="s">
        <v>145</v>
      </c>
    </row>
    <row r="82" spans="1:17" s="1" customFormat="1" ht="15.75" hidden="1" x14ac:dyDescent="0.25">
      <c r="A82" s="82" t="str">
        <f t="shared" si="17"/>
        <v>x</v>
      </c>
      <c r="B82" s="164" t="s">
        <v>122</v>
      </c>
      <c r="C82" s="160"/>
      <c r="D82" s="149" t="s">
        <v>122</v>
      </c>
      <c r="E82" s="184">
        <f t="shared" si="18"/>
        <v>0</v>
      </c>
      <c r="F82" s="184" t="s">
        <v>122</v>
      </c>
      <c r="G82" s="66" t="str">
        <f t="shared" si="12"/>
        <v/>
      </c>
      <c r="H82" s="258"/>
      <c r="I82" s="184" t="s">
        <v>122</v>
      </c>
      <c r="J82" s="258" t="str">
        <f t="shared" si="13"/>
        <v/>
      </c>
      <c r="K82" s="110" t="s">
        <v>122</v>
      </c>
      <c r="L82" s="66" t="str">
        <f t="shared" si="14"/>
        <v/>
      </c>
      <c r="M82" s="79" t="str">
        <f t="shared" si="15"/>
        <v/>
      </c>
      <c r="N82" s="58" t="str">
        <f t="shared" si="16"/>
        <v/>
      </c>
      <c r="O82" s="117">
        <f t="shared" si="19"/>
        <v>0</v>
      </c>
      <c r="P82" s="97"/>
      <c r="Q82" s="7" t="s">
        <v>145</v>
      </c>
    </row>
    <row r="83" spans="1:17" s="1" customFormat="1" ht="15.75" x14ac:dyDescent="0.25">
      <c r="A83" s="82">
        <f t="shared" si="17"/>
        <v>5.2409999999999997</v>
      </c>
      <c r="B83" s="164" t="s">
        <v>45</v>
      </c>
      <c r="C83" s="160">
        <v>403.26600000000002</v>
      </c>
      <c r="D83" s="149">
        <v>5.2409999999999997</v>
      </c>
      <c r="E83" s="184">
        <f t="shared" si="18"/>
        <v>1.2996384520391007</v>
      </c>
      <c r="F83" s="184">
        <v>4.9429999999999996</v>
      </c>
      <c r="G83" s="66">
        <f t="shared" si="12"/>
        <v>0.29800000000000004</v>
      </c>
      <c r="H83" s="258">
        <v>905</v>
      </c>
      <c r="I83" s="184">
        <v>13.555</v>
      </c>
      <c r="J83" s="258">
        <f t="shared" si="13"/>
        <v>1.4977900552486187</v>
      </c>
      <c r="K83" s="110">
        <v>15.234999999999999</v>
      </c>
      <c r="L83" s="66">
        <f t="shared" si="14"/>
        <v>-1.6799999999999997</v>
      </c>
      <c r="M83" s="79">
        <f t="shared" si="15"/>
        <v>25.863384850219425</v>
      </c>
      <c r="N83" s="58">
        <f t="shared" si="16"/>
        <v>30.821363544406232</v>
      </c>
      <c r="O83" s="117">
        <f t="shared" si="19"/>
        <v>-4.9579786941868065</v>
      </c>
      <c r="P83" s="97"/>
      <c r="Q83" s="7" t="s">
        <v>145</v>
      </c>
    </row>
    <row r="84" spans="1:17" s="1" customFormat="1" ht="15.75" hidden="1" x14ac:dyDescent="0.25">
      <c r="A84" s="82" t="str">
        <f t="shared" si="17"/>
        <v>x</v>
      </c>
      <c r="B84" s="164" t="s">
        <v>122</v>
      </c>
      <c r="C84" s="160"/>
      <c r="D84" s="149" t="s">
        <v>122</v>
      </c>
      <c r="E84" s="184">
        <f t="shared" si="18"/>
        <v>0</v>
      </c>
      <c r="F84" s="184" t="s">
        <v>122</v>
      </c>
      <c r="G84" s="66" t="str">
        <f t="shared" si="12"/>
        <v/>
      </c>
      <c r="H84" s="258"/>
      <c r="I84" s="184" t="s">
        <v>122</v>
      </c>
      <c r="J84" s="258" t="str">
        <f t="shared" si="13"/>
        <v/>
      </c>
      <c r="K84" s="110" t="s">
        <v>122</v>
      </c>
      <c r="L84" s="66" t="str">
        <f t="shared" si="14"/>
        <v/>
      </c>
      <c r="M84" s="79" t="str">
        <f t="shared" si="15"/>
        <v/>
      </c>
      <c r="N84" s="58" t="str">
        <f t="shared" si="16"/>
        <v/>
      </c>
      <c r="O84" s="117">
        <f t="shared" si="19"/>
        <v>0</v>
      </c>
      <c r="P84" s="97"/>
      <c r="Q84" s="7" t="s">
        <v>145</v>
      </c>
    </row>
    <row r="85" spans="1:17" s="1" customFormat="1" ht="15.75" hidden="1" x14ac:dyDescent="0.25">
      <c r="A85" s="82" t="str">
        <f t="shared" si="17"/>
        <v>x</v>
      </c>
      <c r="B85" s="164" t="s">
        <v>46</v>
      </c>
      <c r="C85" s="160">
        <v>623.56182000000001</v>
      </c>
      <c r="D85" s="149">
        <v>0</v>
      </c>
      <c r="E85" s="184">
        <f t="shared" si="18"/>
        <v>0</v>
      </c>
      <c r="F85" s="184">
        <v>0</v>
      </c>
      <c r="G85" s="66">
        <f t="shared" si="12"/>
        <v>0</v>
      </c>
      <c r="H85" s="258">
        <v>1163.3</v>
      </c>
      <c r="I85" s="184">
        <v>0</v>
      </c>
      <c r="J85" s="258">
        <f t="shared" si="13"/>
        <v>0</v>
      </c>
      <c r="K85" s="110">
        <v>0</v>
      </c>
      <c r="L85" s="66">
        <f t="shared" si="14"/>
        <v>0</v>
      </c>
      <c r="M85" s="79" t="str">
        <f t="shared" si="15"/>
        <v/>
      </c>
      <c r="N85" s="58" t="str">
        <f t="shared" si="16"/>
        <v/>
      </c>
      <c r="O85" s="117">
        <f t="shared" si="19"/>
        <v>0</v>
      </c>
      <c r="P85" s="97"/>
      <c r="Q85" s="7" t="s">
        <v>145</v>
      </c>
    </row>
    <row r="86" spans="1:17" s="1" customFormat="1" ht="15.75" x14ac:dyDescent="0.25">
      <c r="A86" s="82">
        <f t="shared" si="17"/>
        <v>153.85</v>
      </c>
      <c r="B86" s="164" t="s">
        <v>47</v>
      </c>
      <c r="C86" s="160">
        <v>1522.13228</v>
      </c>
      <c r="D86" s="149">
        <v>153.85</v>
      </c>
      <c r="E86" s="184">
        <f t="shared" si="18"/>
        <v>10.107531521504818</v>
      </c>
      <c r="F86" s="184">
        <v>43.3</v>
      </c>
      <c r="G86" s="66">
        <f t="shared" si="12"/>
        <v>110.55</v>
      </c>
      <c r="H86" s="258">
        <v>2800.18</v>
      </c>
      <c r="I86" s="184">
        <v>384.06</v>
      </c>
      <c r="J86" s="258">
        <f t="shared" si="13"/>
        <v>13.715546857702005</v>
      </c>
      <c r="K86" s="110">
        <v>125</v>
      </c>
      <c r="L86" s="66">
        <f t="shared" si="14"/>
        <v>259.06</v>
      </c>
      <c r="M86" s="79">
        <f t="shared" si="15"/>
        <v>24.963275918102049</v>
      </c>
      <c r="N86" s="58">
        <f t="shared" si="16"/>
        <v>28.868360277136262</v>
      </c>
      <c r="O86" s="117">
        <f t="shared" si="19"/>
        <v>-3.9050843590342126</v>
      </c>
      <c r="P86" s="97"/>
      <c r="Q86" s="7" t="s">
        <v>145</v>
      </c>
    </row>
    <row r="87" spans="1:17" s="1" customFormat="1" ht="15.75" x14ac:dyDescent="0.25">
      <c r="A87" s="82">
        <f t="shared" si="17"/>
        <v>185.108</v>
      </c>
      <c r="B87" s="164" t="s">
        <v>48</v>
      </c>
      <c r="C87" s="160">
        <v>2008.7830091000001</v>
      </c>
      <c r="D87" s="149">
        <v>185.108</v>
      </c>
      <c r="E87" s="184">
        <f t="shared" si="18"/>
        <v>9.2149325816397862</v>
      </c>
      <c r="F87" s="184">
        <v>95.474999999999994</v>
      </c>
      <c r="G87" s="66">
        <f t="shared" si="12"/>
        <v>89.63300000000001</v>
      </c>
      <c r="H87" s="258">
        <v>2915.7</v>
      </c>
      <c r="I87" s="184">
        <v>221.31299999999999</v>
      </c>
      <c r="J87" s="258">
        <f t="shared" si="13"/>
        <v>7.5903899578145904</v>
      </c>
      <c r="K87" s="110">
        <v>134.30799999999999</v>
      </c>
      <c r="L87" s="66">
        <f t="shared" si="14"/>
        <v>87.004999999999995</v>
      </c>
      <c r="M87" s="79">
        <f t="shared" si="15"/>
        <v>11.95588521295676</v>
      </c>
      <c r="N87" s="58">
        <f t="shared" si="16"/>
        <v>14.067347473160513</v>
      </c>
      <c r="O87" s="117">
        <f t="shared" si="19"/>
        <v>-2.1114622602037532</v>
      </c>
      <c r="P87" s="97"/>
      <c r="Q87" s="7" t="s">
        <v>145</v>
      </c>
    </row>
    <row r="88" spans="1:17" s="1" customFormat="1" ht="15.75" x14ac:dyDescent="0.25">
      <c r="A88" s="82">
        <f t="shared" si="17"/>
        <v>12.037000000000001</v>
      </c>
      <c r="B88" s="159" t="s">
        <v>49</v>
      </c>
      <c r="C88" s="160">
        <v>173.65124</v>
      </c>
      <c r="D88" s="149">
        <v>12.037000000000001</v>
      </c>
      <c r="E88" s="184">
        <f t="shared" si="18"/>
        <v>6.9317097879635066</v>
      </c>
      <c r="F88" s="184">
        <v>7.3739999999999997</v>
      </c>
      <c r="G88" s="66">
        <f t="shared" si="12"/>
        <v>4.6630000000000011</v>
      </c>
      <c r="H88" s="258">
        <v>420.2</v>
      </c>
      <c r="I88" s="184">
        <v>34.731000000000002</v>
      </c>
      <c r="J88" s="258">
        <f t="shared" si="13"/>
        <v>8.2653498334126603</v>
      </c>
      <c r="K88" s="110">
        <v>24.332000000000001</v>
      </c>
      <c r="L88" s="66">
        <f t="shared" si="14"/>
        <v>10.399000000000001</v>
      </c>
      <c r="M88" s="77">
        <f t="shared" si="15"/>
        <v>28.853534933953643</v>
      </c>
      <c r="N88" s="58">
        <f t="shared" si="16"/>
        <v>32.997016544616223</v>
      </c>
      <c r="O88" s="117">
        <f t="shared" si="19"/>
        <v>-4.1434816106625796</v>
      </c>
      <c r="P88" s="97"/>
      <c r="Q88" s="7" t="s">
        <v>145</v>
      </c>
    </row>
    <row r="89" spans="1:17" s="7" customFormat="1" ht="15.75" x14ac:dyDescent="0.25">
      <c r="A89" s="82">
        <f t="shared" si="17"/>
        <v>130.00900000000001</v>
      </c>
      <c r="B89" s="162" t="s">
        <v>50</v>
      </c>
      <c r="C89" s="163">
        <v>513.72268999999994</v>
      </c>
      <c r="D89" s="150">
        <f>SUM(D90:D101)</f>
        <v>130.00900000000001</v>
      </c>
      <c r="E89" s="191">
        <f t="shared" si="18"/>
        <v>25.307233363587667</v>
      </c>
      <c r="F89" s="185">
        <f>SUM(F90:F101)</f>
        <v>159.25200000000001</v>
      </c>
      <c r="G89" s="80">
        <f t="shared" si="12"/>
        <v>-29.242999999999995</v>
      </c>
      <c r="H89" s="190">
        <v>1223.0509999999999</v>
      </c>
      <c r="I89" s="191">
        <f>SUM(I90:I101)</f>
        <v>285.69300000000004</v>
      </c>
      <c r="J89" s="289">
        <f t="shared" si="13"/>
        <v>23.35904226397755</v>
      </c>
      <c r="K89" s="185">
        <f>SUM(K90:K101)</f>
        <v>362.20199999999994</v>
      </c>
      <c r="L89" s="80">
        <f t="shared" si="14"/>
        <v>-76.508999999999901</v>
      </c>
      <c r="M89" s="54">
        <f t="shared" si="15"/>
        <v>21.974863278696091</v>
      </c>
      <c r="N89" s="56">
        <f t="shared" si="16"/>
        <v>22.743952980182346</v>
      </c>
      <c r="O89" s="80">
        <f t="shared" si="19"/>
        <v>-0.769089701486255</v>
      </c>
      <c r="P89" s="97"/>
      <c r="Q89" s="7" t="s">
        <v>145</v>
      </c>
    </row>
    <row r="90" spans="1:17" s="1" customFormat="1" ht="15.75" hidden="1" x14ac:dyDescent="0.25">
      <c r="A90" s="82" t="str">
        <f t="shared" si="17"/>
        <v>x</v>
      </c>
      <c r="B90" s="164" t="s">
        <v>92</v>
      </c>
      <c r="C90" s="160" t="s">
        <v>155</v>
      </c>
      <c r="D90" s="149" t="s">
        <v>122</v>
      </c>
      <c r="E90" s="184">
        <f t="shared" si="18"/>
        <v>0</v>
      </c>
      <c r="F90" s="184" t="s">
        <v>122</v>
      </c>
      <c r="G90" s="67" t="str">
        <f t="shared" si="12"/>
        <v/>
      </c>
      <c r="H90" s="259">
        <v>118.9</v>
      </c>
      <c r="I90" s="184" t="s">
        <v>122</v>
      </c>
      <c r="J90" s="258" t="str">
        <f t="shared" si="13"/>
        <v/>
      </c>
      <c r="K90" s="110" t="s">
        <v>122</v>
      </c>
      <c r="L90" s="67" t="str">
        <f t="shared" si="14"/>
        <v/>
      </c>
      <c r="M90" s="79" t="str">
        <f t="shared" si="15"/>
        <v/>
      </c>
      <c r="N90" s="58" t="str">
        <f t="shared" si="16"/>
        <v/>
      </c>
      <c r="O90" s="117">
        <f t="shared" si="19"/>
        <v>0</v>
      </c>
      <c r="P90" s="97"/>
      <c r="Q90" s="7" t="s">
        <v>145</v>
      </c>
    </row>
    <row r="91" spans="1:17" s="1" customFormat="1" ht="15.75" hidden="1" x14ac:dyDescent="0.25">
      <c r="A91" s="82" t="str">
        <f t="shared" si="17"/>
        <v>x</v>
      </c>
      <c r="B91" s="164" t="s">
        <v>93</v>
      </c>
      <c r="C91" s="160">
        <v>11.53026</v>
      </c>
      <c r="D91" s="149">
        <v>0</v>
      </c>
      <c r="E91" s="184">
        <f t="shared" si="18"/>
        <v>0</v>
      </c>
      <c r="F91" s="184">
        <v>0</v>
      </c>
      <c r="G91" s="66">
        <f t="shared" si="12"/>
        <v>0</v>
      </c>
      <c r="H91" s="258">
        <v>11.61</v>
      </c>
      <c r="I91" s="184">
        <v>0</v>
      </c>
      <c r="J91" s="258">
        <f t="shared" si="13"/>
        <v>0</v>
      </c>
      <c r="K91" s="110">
        <v>0</v>
      </c>
      <c r="L91" s="66">
        <f t="shared" si="14"/>
        <v>0</v>
      </c>
      <c r="M91" s="79" t="str">
        <f t="shared" si="15"/>
        <v/>
      </c>
      <c r="N91" s="58" t="str">
        <f t="shared" si="16"/>
        <v/>
      </c>
      <c r="O91" s="117">
        <f t="shared" si="19"/>
        <v>0</v>
      </c>
      <c r="P91" s="97"/>
      <c r="Q91" s="7" t="s">
        <v>145</v>
      </c>
    </row>
    <row r="92" spans="1:17" s="1" customFormat="1" ht="15.75" hidden="1" x14ac:dyDescent="0.25">
      <c r="A92" s="82" t="str">
        <f t="shared" si="17"/>
        <v>x</v>
      </c>
      <c r="B92" s="164" t="s">
        <v>61</v>
      </c>
      <c r="C92" s="160">
        <v>124.6947</v>
      </c>
      <c r="D92" s="149">
        <v>0</v>
      </c>
      <c r="E92" s="184">
        <f t="shared" si="18"/>
        <v>0</v>
      </c>
      <c r="F92" s="184">
        <v>0</v>
      </c>
      <c r="G92" s="66">
        <f t="shared" si="12"/>
        <v>0</v>
      </c>
      <c r="H92" s="258">
        <v>177.374</v>
      </c>
      <c r="I92" s="184">
        <v>0</v>
      </c>
      <c r="J92" s="258">
        <f t="shared" si="13"/>
        <v>0</v>
      </c>
      <c r="K92" s="110">
        <v>0</v>
      </c>
      <c r="L92" s="66">
        <f t="shared" si="14"/>
        <v>0</v>
      </c>
      <c r="M92" s="79" t="str">
        <f t="shared" si="15"/>
        <v/>
      </c>
      <c r="N92" s="58" t="str">
        <f t="shared" si="16"/>
        <v/>
      </c>
      <c r="O92" s="117">
        <f t="shared" si="19"/>
        <v>0</v>
      </c>
      <c r="P92" s="97"/>
      <c r="Q92" s="7" t="s">
        <v>145</v>
      </c>
    </row>
    <row r="93" spans="1:17" s="1" customFormat="1" ht="15.75" hidden="1" x14ac:dyDescent="0.25">
      <c r="A93" s="82" t="str">
        <f t="shared" si="17"/>
        <v>x</v>
      </c>
      <c r="B93" s="164" t="s">
        <v>122</v>
      </c>
      <c r="C93" s="160"/>
      <c r="D93" s="149" t="s">
        <v>122</v>
      </c>
      <c r="E93" s="184">
        <f t="shared" si="18"/>
        <v>0</v>
      </c>
      <c r="F93" s="184" t="s">
        <v>122</v>
      </c>
      <c r="G93" s="67" t="str">
        <f t="shared" si="12"/>
        <v/>
      </c>
      <c r="H93" s="259"/>
      <c r="I93" s="184" t="s">
        <v>122</v>
      </c>
      <c r="J93" s="258" t="str">
        <f t="shared" si="13"/>
        <v/>
      </c>
      <c r="K93" s="110" t="s">
        <v>122</v>
      </c>
      <c r="L93" s="67" t="str">
        <f t="shared" si="14"/>
        <v/>
      </c>
      <c r="M93" s="79" t="str">
        <f t="shared" si="15"/>
        <v/>
      </c>
      <c r="N93" s="58" t="str">
        <f t="shared" si="16"/>
        <v/>
      </c>
      <c r="O93" s="117">
        <f t="shared" si="19"/>
        <v>0</v>
      </c>
      <c r="P93" s="97"/>
      <c r="Q93" s="7" t="s">
        <v>145</v>
      </c>
    </row>
    <row r="94" spans="1:17" s="1" customFormat="1" ht="15.75" x14ac:dyDescent="0.25">
      <c r="A94" s="82">
        <f t="shared" si="17"/>
        <v>23.779</v>
      </c>
      <c r="B94" s="164" t="s">
        <v>51</v>
      </c>
      <c r="C94" s="160">
        <v>119.53954</v>
      </c>
      <c r="D94" s="149">
        <v>23.779</v>
      </c>
      <c r="E94" s="184">
        <f t="shared" si="18"/>
        <v>19.892162877655377</v>
      </c>
      <c r="F94" s="184">
        <v>31.753</v>
      </c>
      <c r="G94" s="66">
        <f t="shared" si="12"/>
        <v>-7.9740000000000002</v>
      </c>
      <c r="H94" s="258">
        <v>437.5</v>
      </c>
      <c r="I94" s="184">
        <v>48.412999999999997</v>
      </c>
      <c r="J94" s="258">
        <f t="shared" si="13"/>
        <v>11.065828571428572</v>
      </c>
      <c r="K94" s="110">
        <v>69.28</v>
      </c>
      <c r="L94" s="66">
        <f t="shared" si="14"/>
        <v>-20.867000000000004</v>
      </c>
      <c r="M94" s="79">
        <f t="shared" si="15"/>
        <v>20.35956095714706</v>
      </c>
      <c r="N94" s="58">
        <f t="shared" si="16"/>
        <v>21.818410858816488</v>
      </c>
      <c r="O94" s="117">
        <f t="shared" si="19"/>
        <v>-1.4588499016694279</v>
      </c>
      <c r="P94" s="97"/>
      <c r="Q94" s="7" t="s">
        <v>145</v>
      </c>
    </row>
    <row r="95" spans="1:17" s="1" customFormat="1" ht="15.75" x14ac:dyDescent="0.25">
      <c r="A95" s="82">
        <f t="shared" si="17"/>
        <v>4.827</v>
      </c>
      <c r="B95" s="164" t="s">
        <v>52</v>
      </c>
      <c r="C95" s="160" t="s">
        <v>155</v>
      </c>
      <c r="D95" s="149">
        <v>4.827</v>
      </c>
      <c r="E95" s="184">
        <f t="shared" si="18"/>
        <v>0</v>
      </c>
      <c r="F95" s="184">
        <v>4.173</v>
      </c>
      <c r="G95" s="66">
        <f t="shared" si="12"/>
        <v>0.65399999999999991</v>
      </c>
      <c r="H95" s="258">
        <v>18.3</v>
      </c>
      <c r="I95" s="184">
        <v>9.718</v>
      </c>
      <c r="J95" s="258">
        <f t="shared" si="13"/>
        <v>53.103825136612016</v>
      </c>
      <c r="K95" s="110">
        <v>7.9029999999999996</v>
      </c>
      <c r="L95" s="66">
        <f t="shared" si="14"/>
        <v>1.8150000000000004</v>
      </c>
      <c r="M95" s="79">
        <f t="shared" si="15"/>
        <v>20.132587528485605</v>
      </c>
      <c r="N95" s="58">
        <f t="shared" si="16"/>
        <v>18.938413611310807</v>
      </c>
      <c r="O95" s="117">
        <f t="shared" si="19"/>
        <v>1.1941739171747976</v>
      </c>
      <c r="P95" s="97"/>
      <c r="Q95" s="7" t="s">
        <v>145</v>
      </c>
    </row>
    <row r="96" spans="1:17" s="1" customFormat="1" ht="15.75" x14ac:dyDescent="0.25">
      <c r="A96" s="82">
        <f t="shared" si="17"/>
        <v>98.164000000000001</v>
      </c>
      <c r="B96" s="164" t="s">
        <v>53</v>
      </c>
      <c r="C96" s="160">
        <v>175.47524000000001</v>
      </c>
      <c r="D96" s="149">
        <v>98.164000000000001</v>
      </c>
      <c r="E96" s="184">
        <f t="shared" si="18"/>
        <v>55.941795549047256</v>
      </c>
      <c r="F96" s="184">
        <v>120.352</v>
      </c>
      <c r="G96" s="66">
        <f t="shared" si="12"/>
        <v>-22.188000000000002</v>
      </c>
      <c r="H96" s="258">
        <v>450.5</v>
      </c>
      <c r="I96" s="184">
        <v>223.464</v>
      </c>
      <c r="J96" s="258">
        <f t="shared" si="13"/>
        <v>49.603551609322977</v>
      </c>
      <c r="K96" s="110">
        <v>280.63099999999997</v>
      </c>
      <c r="L96" s="66">
        <f t="shared" si="14"/>
        <v>-57.166999999999973</v>
      </c>
      <c r="M96" s="79">
        <f t="shared" si="15"/>
        <v>22.764353530825964</v>
      </c>
      <c r="N96" s="58">
        <f t="shared" si="16"/>
        <v>23.317518612071254</v>
      </c>
      <c r="O96" s="117">
        <f t="shared" si="19"/>
        <v>-0.55316508124528951</v>
      </c>
      <c r="P96" s="97"/>
      <c r="Q96" s="7" t="s">
        <v>145</v>
      </c>
    </row>
    <row r="97" spans="1:17" s="1" customFormat="1" ht="15.75" hidden="1" x14ac:dyDescent="0.25">
      <c r="A97" s="82" t="str">
        <f t="shared" si="17"/>
        <v>x</v>
      </c>
      <c r="B97" s="164" t="s">
        <v>77</v>
      </c>
      <c r="C97" s="160">
        <v>0.13500000000000001</v>
      </c>
      <c r="D97" s="149">
        <v>0</v>
      </c>
      <c r="E97" s="184">
        <f t="shared" si="18"/>
        <v>0</v>
      </c>
      <c r="F97" s="184">
        <v>0</v>
      </c>
      <c r="G97" s="66">
        <f t="shared" si="12"/>
        <v>0</v>
      </c>
      <c r="H97" s="258">
        <v>0.26700000000000002</v>
      </c>
      <c r="I97" s="184">
        <v>0</v>
      </c>
      <c r="J97" s="258">
        <f t="shared" si="13"/>
        <v>0</v>
      </c>
      <c r="K97" s="110">
        <v>0</v>
      </c>
      <c r="L97" s="66">
        <f t="shared" si="14"/>
        <v>0</v>
      </c>
      <c r="M97" s="79" t="str">
        <f t="shared" si="15"/>
        <v/>
      </c>
      <c r="N97" s="58" t="str">
        <f t="shared" si="16"/>
        <v/>
      </c>
      <c r="O97" s="117">
        <f t="shared" si="19"/>
        <v>0</v>
      </c>
      <c r="P97" s="97"/>
      <c r="Q97" s="7" t="s">
        <v>145</v>
      </c>
    </row>
    <row r="98" spans="1:17" s="1" customFormat="1" ht="15.75" hidden="1" x14ac:dyDescent="0.25">
      <c r="A98" s="82" t="str">
        <f t="shared" si="17"/>
        <v>x</v>
      </c>
      <c r="B98" s="164" t="s">
        <v>122</v>
      </c>
      <c r="C98" s="160"/>
      <c r="D98" s="149" t="s">
        <v>122</v>
      </c>
      <c r="E98" s="184">
        <f t="shared" si="18"/>
        <v>0</v>
      </c>
      <c r="F98" s="184" t="s">
        <v>122</v>
      </c>
      <c r="G98" s="66" t="str">
        <f t="shared" si="12"/>
        <v/>
      </c>
      <c r="H98" s="258"/>
      <c r="I98" s="184" t="s">
        <v>122</v>
      </c>
      <c r="J98" s="258" t="str">
        <f t="shared" si="13"/>
        <v/>
      </c>
      <c r="K98" s="110" t="s">
        <v>122</v>
      </c>
      <c r="L98" s="66" t="str">
        <f t="shared" si="14"/>
        <v/>
      </c>
      <c r="M98" s="75" t="str">
        <f t="shared" si="15"/>
        <v/>
      </c>
      <c r="N98" s="58" t="str">
        <f t="shared" si="16"/>
        <v/>
      </c>
      <c r="O98" s="117">
        <f t="shared" si="19"/>
        <v>0</v>
      </c>
      <c r="P98" s="97"/>
      <c r="Q98" s="7" t="s">
        <v>145</v>
      </c>
    </row>
    <row r="99" spans="1:17" s="1" customFormat="1" ht="15.75" hidden="1" x14ac:dyDescent="0.25">
      <c r="A99" s="82" t="str">
        <f t="shared" si="17"/>
        <v>x</v>
      </c>
      <c r="B99" s="164" t="s">
        <v>55</v>
      </c>
      <c r="C99" s="160"/>
      <c r="D99" s="149" t="s">
        <v>122</v>
      </c>
      <c r="E99" s="184">
        <f t="shared" si="18"/>
        <v>0</v>
      </c>
      <c r="F99" s="184" t="s">
        <v>122</v>
      </c>
      <c r="G99" s="66" t="str">
        <f t="shared" si="12"/>
        <v/>
      </c>
      <c r="H99" s="258"/>
      <c r="I99" s="184" t="s">
        <v>122</v>
      </c>
      <c r="J99" s="258" t="str">
        <f t="shared" si="13"/>
        <v/>
      </c>
      <c r="K99" s="110" t="s">
        <v>122</v>
      </c>
      <c r="L99" s="66" t="str">
        <f t="shared" si="14"/>
        <v/>
      </c>
      <c r="M99" s="75" t="str">
        <f t="shared" si="15"/>
        <v/>
      </c>
      <c r="N99" s="58" t="str">
        <f t="shared" si="16"/>
        <v/>
      </c>
      <c r="O99" s="117">
        <f t="shared" si="19"/>
        <v>0</v>
      </c>
      <c r="P99" s="97"/>
      <c r="Q99" s="7" t="s">
        <v>145</v>
      </c>
    </row>
    <row r="100" spans="1:17" s="1" customFormat="1" ht="15.75" hidden="1" x14ac:dyDescent="0.25">
      <c r="A100" s="82" t="str">
        <f t="shared" si="17"/>
        <v>x</v>
      </c>
      <c r="B100" s="164" t="s">
        <v>56</v>
      </c>
      <c r="C100" s="160"/>
      <c r="D100" s="149" t="s">
        <v>122</v>
      </c>
      <c r="E100" s="184">
        <f t="shared" si="18"/>
        <v>0</v>
      </c>
      <c r="F100" s="184" t="s">
        <v>122</v>
      </c>
      <c r="G100" s="66" t="str">
        <f t="shared" si="12"/>
        <v/>
      </c>
      <c r="H100" s="258"/>
      <c r="I100" s="184" t="s">
        <v>122</v>
      </c>
      <c r="J100" s="258" t="str">
        <f t="shared" si="13"/>
        <v/>
      </c>
      <c r="K100" s="110" t="s">
        <v>122</v>
      </c>
      <c r="L100" s="66" t="str">
        <f t="shared" si="14"/>
        <v/>
      </c>
      <c r="M100" s="75" t="str">
        <f t="shared" si="15"/>
        <v/>
      </c>
      <c r="N100" s="58" t="str">
        <f t="shared" si="16"/>
        <v/>
      </c>
      <c r="O100" s="117">
        <f t="shared" si="19"/>
        <v>0</v>
      </c>
      <c r="P100" s="97"/>
      <c r="Q100" s="7" t="s">
        <v>145</v>
      </c>
    </row>
    <row r="101" spans="1:17" s="1" customFormat="1" ht="15.75" x14ac:dyDescent="0.25">
      <c r="A101" s="82">
        <f t="shared" si="17"/>
        <v>3.2389999999999999</v>
      </c>
      <c r="B101" s="167" t="s">
        <v>94</v>
      </c>
      <c r="C101" s="147">
        <v>5.7012999999999998</v>
      </c>
      <c r="D101" s="151">
        <v>3.2389999999999999</v>
      </c>
      <c r="E101" s="192">
        <f t="shared" si="18"/>
        <v>56.811604370932947</v>
      </c>
      <c r="F101" s="192">
        <v>2.9740000000000002</v>
      </c>
      <c r="G101" s="74">
        <f t="shared" si="12"/>
        <v>0.26499999999999968</v>
      </c>
      <c r="H101" s="266">
        <v>8.6</v>
      </c>
      <c r="I101" s="192">
        <v>4.0979999999999999</v>
      </c>
      <c r="J101" s="258">
        <f t="shared" ref="J101" si="20">IFERROR(I101/H101*100,"")</f>
        <v>47.651162790697676</v>
      </c>
      <c r="K101" s="112">
        <v>4.3879999999999999</v>
      </c>
      <c r="L101" s="210">
        <f t="shared" ref="L101" si="21">IFERROR(I101-K101,"")</f>
        <v>-0.29000000000000004</v>
      </c>
      <c r="M101" s="103">
        <f t="shared" si="15"/>
        <v>12.652053102809509</v>
      </c>
      <c r="N101" s="63">
        <f t="shared" si="16"/>
        <v>14.754539340954942</v>
      </c>
      <c r="O101" s="121">
        <f t="shared" si="19"/>
        <v>-2.102486238145433</v>
      </c>
      <c r="P101" s="97"/>
      <c r="Q101" s="7" t="s">
        <v>145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honeticPr fontId="0" type="noConversion"/>
  <printOptions horizontalCentered="1"/>
  <pageMargins left="0" right="0" top="0" bottom="0" header="0" footer="0"/>
  <pageSetup paperSize="9" scale="69" fitToHeight="2" orientation="landscape" r:id="rId1"/>
  <rowBreaks count="1" manualBreakCount="1">
    <brk id="44" min="1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  <pageSetUpPr fitToPage="1"/>
  </sheetPr>
  <dimension ref="A1:P101"/>
  <sheetViews>
    <sheetView showGridLines="0" showZeros="0" topLeftCell="B1" zoomScaleNormal="100" workbookViewId="0">
      <selection activeCell="B2" sqref="B2:G2"/>
    </sheetView>
  </sheetViews>
  <sheetFormatPr defaultColWidth="9.140625" defaultRowHeight="15" x14ac:dyDescent="0.2"/>
  <cols>
    <col min="1" max="1" width="9.140625" style="24" hidden="1" customWidth="1"/>
    <col min="2" max="2" width="38.140625" style="24" customWidth="1"/>
    <col min="3" max="3" width="18" style="24" hidden="1" customWidth="1"/>
    <col min="4" max="4" width="19.7109375" style="24" customWidth="1"/>
    <col min="5" max="5" width="10.7109375" style="24" hidden="1" customWidth="1"/>
    <col min="6" max="7" width="10.7109375" style="24" customWidth="1"/>
    <col min="8" max="12" width="9.140625" style="139"/>
    <col min="13" max="14" width="9.140625" style="24"/>
    <col min="15" max="15" width="12.7109375" style="24" hidden="1" customWidth="1"/>
    <col min="16" max="16" width="32.28515625" style="24" customWidth="1"/>
    <col min="17" max="16384" width="9.140625" style="24"/>
  </cols>
  <sheetData>
    <row r="1" spans="1:16" ht="26.25" customHeight="1" x14ac:dyDescent="0.2">
      <c r="B1" s="329" t="s">
        <v>75</v>
      </c>
      <c r="C1" s="329"/>
      <c r="D1" s="329"/>
      <c r="E1" s="329"/>
      <c r="F1" s="329"/>
      <c r="G1" s="329"/>
      <c r="M1" s="139"/>
      <c r="N1" s="92" t="s">
        <v>143</v>
      </c>
      <c r="O1" s="105"/>
      <c r="P1" s="141">
        <v>44092</v>
      </c>
    </row>
    <row r="2" spans="1:16" ht="19.899999999999999" customHeight="1" x14ac:dyDescent="0.2">
      <c r="B2" s="302" t="s">
        <v>158</v>
      </c>
      <c r="C2" s="302"/>
      <c r="D2" s="302"/>
      <c r="E2" s="302"/>
      <c r="F2" s="302"/>
      <c r="G2" s="302"/>
      <c r="H2" s="138"/>
      <c r="I2" s="138"/>
      <c r="J2" s="138"/>
      <c r="K2" s="138"/>
      <c r="L2" s="138"/>
      <c r="M2" s="138"/>
    </row>
    <row r="3" spans="1:16" ht="24.75" customHeight="1" x14ac:dyDescent="0.2">
      <c r="B3" s="330" t="s">
        <v>0</v>
      </c>
      <c r="C3" s="334" t="s">
        <v>149</v>
      </c>
      <c r="D3" s="332" t="s">
        <v>67</v>
      </c>
      <c r="E3" s="333"/>
      <c r="F3" s="332"/>
      <c r="G3" s="332"/>
      <c r="M3" s="139"/>
    </row>
    <row r="4" spans="1:16" ht="46.5" customHeight="1" x14ac:dyDescent="0.2">
      <c r="B4" s="331"/>
      <c r="C4" s="335"/>
      <c r="D4" s="145" t="s">
        <v>151</v>
      </c>
      <c r="E4" s="169" t="s">
        <v>150</v>
      </c>
      <c r="F4" s="178" t="s">
        <v>148</v>
      </c>
      <c r="G4" s="291" t="s">
        <v>152</v>
      </c>
    </row>
    <row r="5" spans="1:16" s="40" customFormat="1" ht="15.75" x14ac:dyDescent="0.2">
      <c r="A5" s="83">
        <f>IF(OR(D5="",D5=0),"x",D5)</f>
        <v>171.77700000000004</v>
      </c>
      <c r="B5" s="132" t="s">
        <v>1</v>
      </c>
      <c r="C5" s="113"/>
      <c r="D5" s="113">
        <f>D6+D25+D36+D45+D53+D68+D75+D89</f>
        <v>171.77700000000004</v>
      </c>
      <c r="E5" s="155">
        <f>IFERROR(D5/C5*100,0)</f>
        <v>0</v>
      </c>
      <c r="F5" s="242">
        <f>F6+F25+F36+F45+F53+F68+F75+F89</f>
        <v>287.56700000000001</v>
      </c>
      <c r="G5" s="294">
        <f t="shared" ref="G5:G26" si="0">IFERROR(D5-F5,"")</f>
        <v>-115.78999999999996</v>
      </c>
      <c r="H5" s="292"/>
      <c r="I5" s="292"/>
      <c r="J5" s="292"/>
      <c r="K5" s="292"/>
      <c r="L5" s="292"/>
    </row>
    <row r="6" spans="1:16" s="40" customFormat="1" ht="15.75" x14ac:dyDescent="0.25">
      <c r="A6" s="83">
        <f t="shared" ref="A6:A69" si="1">IF(OR(D6="",D6=0),"x",D6)</f>
        <v>3.6890000000000001</v>
      </c>
      <c r="B6" s="133" t="s">
        <v>2</v>
      </c>
      <c r="C6" s="14">
        <f>SUM(C7:C24)</f>
        <v>0</v>
      </c>
      <c r="D6" s="14">
        <f>SUM(D7:D24)</f>
        <v>3.6890000000000001</v>
      </c>
      <c r="E6" s="109">
        <f t="shared" ref="E6:E69" si="2">IFERROR(D6/C6*100,0)</f>
        <v>0</v>
      </c>
      <c r="F6" s="194">
        <f>SUM(F7:F24)</f>
        <v>1.992</v>
      </c>
      <c r="G6" s="171">
        <f t="shared" si="0"/>
        <v>1.6970000000000001</v>
      </c>
      <c r="H6" s="292"/>
      <c r="I6" s="293"/>
      <c r="J6" s="292"/>
      <c r="K6" s="292"/>
      <c r="L6" s="292"/>
    </row>
    <row r="7" spans="1:16" ht="15.75" hidden="1" x14ac:dyDescent="0.2">
      <c r="A7" s="83" t="str">
        <f t="shared" si="1"/>
        <v>x</v>
      </c>
      <c r="B7" s="134" t="s">
        <v>3</v>
      </c>
      <c r="C7" s="16"/>
      <c r="D7" s="16">
        <v>0</v>
      </c>
      <c r="E7" s="110">
        <f t="shared" si="2"/>
        <v>0</v>
      </c>
      <c r="F7" s="12">
        <v>0</v>
      </c>
      <c r="G7" s="220">
        <f t="shared" si="0"/>
        <v>0</v>
      </c>
    </row>
    <row r="8" spans="1:16" ht="15.75" hidden="1" x14ac:dyDescent="0.2">
      <c r="A8" s="83" t="str">
        <f t="shared" si="1"/>
        <v>x</v>
      </c>
      <c r="B8" s="134" t="s">
        <v>4</v>
      </c>
      <c r="C8" s="16"/>
      <c r="D8" s="16">
        <v>0</v>
      </c>
      <c r="E8" s="110">
        <f t="shared" si="2"/>
        <v>0</v>
      </c>
      <c r="F8" s="12">
        <v>0</v>
      </c>
      <c r="G8" s="220">
        <f t="shared" si="0"/>
        <v>0</v>
      </c>
    </row>
    <row r="9" spans="1:16" ht="15.75" x14ac:dyDescent="0.2">
      <c r="A9" s="83">
        <f t="shared" si="1"/>
        <v>1.1970000000000001</v>
      </c>
      <c r="B9" s="134" t="s">
        <v>5</v>
      </c>
      <c r="C9" s="16"/>
      <c r="D9" s="16">
        <v>1.1970000000000001</v>
      </c>
      <c r="E9" s="110">
        <f t="shared" si="2"/>
        <v>0</v>
      </c>
      <c r="F9" s="12">
        <v>0.38200000000000001</v>
      </c>
      <c r="G9" s="220">
        <f t="shared" si="0"/>
        <v>0.81500000000000006</v>
      </c>
    </row>
    <row r="10" spans="1:16" ht="15.75" hidden="1" x14ac:dyDescent="0.2">
      <c r="A10" s="83" t="str">
        <f t="shared" si="1"/>
        <v>x</v>
      </c>
      <c r="B10" s="134" t="s">
        <v>6</v>
      </c>
      <c r="C10" s="16"/>
      <c r="D10" s="16">
        <v>0</v>
      </c>
      <c r="E10" s="110">
        <f t="shared" si="2"/>
        <v>0</v>
      </c>
      <c r="F10" s="12">
        <v>0</v>
      </c>
      <c r="G10" s="220">
        <f t="shared" si="0"/>
        <v>0</v>
      </c>
    </row>
    <row r="11" spans="1:16" ht="15.75" hidden="1" x14ac:dyDescent="0.2">
      <c r="A11" s="83" t="str">
        <f t="shared" si="1"/>
        <v>x</v>
      </c>
      <c r="B11" s="134" t="s">
        <v>7</v>
      </c>
      <c r="C11" s="16"/>
      <c r="D11" s="16">
        <v>0</v>
      </c>
      <c r="E11" s="110">
        <f t="shared" si="2"/>
        <v>0</v>
      </c>
      <c r="F11" s="12">
        <v>0</v>
      </c>
      <c r="G11" s="220">
        <f t="shared" si="0"/>
        <v>0</v>
      </c>
    </row>
    <row r="12" spans="1:16" ht="15.75" hidden="1" x14ac:dyDescent="0.2">
      <c r="A12" s="83" t="str">
        <f t="shared" si="1"/>
        <v>x</v>
      </c>
      <c r="B12" s="134" t="s">
        <v>8</v>
      </c>
      <c r="C12" s="16"/>
      <c r="D12" s="16">
        <v>0</v>
      </c>
      <c r="E12" s="110">
        <f t="shared" si="2"/>
        <v>0</v>
      </c>
      <c r="F12" s="12">
        <v>0</v>
      </c>
      <c r="G12" s="220">
        <f t="shared" si="0"/>
        <v>0</v>
      </c>
    </row>
    <row r="13" spans="1:16" ht="15.75" x14ac:dyDescent="0.2">
      <c r="A13" s="83">
        <f t="shared" si="1"/>
        <v>0.1</v>
      </c>
      <c r="B13" s="134" t="s">
        <v>9</v>
      </c>
      <c r="C13" s="16"/>
      <c r="D13" s="16">
        <v>0.1</v>
      </c>
      <c r="E13" s="110">
        <f t="shared" si="2"/>
        <v>0</v>
      </c>
      <c r="F13" s="12">
        <v>0</v>
      </c>
      <c r="G13" s="220">
        <f t="shared" si="0"/>
        <v>0.1</v>
      </c>
    </row>
    <row r="14" spans="1:16" ht="15.75" hidden="1" x14ac:dyDescent="0.2">
      <c r="A14" s="83" t="str">
        <f t="shared" si="1"/>
        <v>x</v>
      </c>
      <c r="B14" s="134" t="s">
        <v>10</v>
      </c>
      <c r="C14" s="16"/>
      <c r="D14" s="16">
        <v>0</v>
      </c>
      <c r="E14" s="110">
        <f t="shared" si="2"/>
        <v>0</v>
      </c>
      <c r="F14" s="12">
        <v>0</v>
      </c>
      <c r="G14" s="220">
        <f t="shared" si="0"/>
        <v>0</v>
      </c>
    </row>
    <row r="15" spans="1:16" ht="15.75" hidden="1" x14ac:dyDescent="0.2">
      <c r="A15" s="83" t="str">
        <f t="shared" si="1"/>
        <v>x</v>
      </c>
      <c r="B15" s="134" t="s">
        <v>11</v>
      </c>
      <c r="C15" s="16"/>
      <c r="D15" s="16">
        <v>0</v>
      </c>
      <c r="E15" s="110">
        <f t="shared" si="2"/>
        <v>0</v>
      </c>
      <c r="F15" s="12">
        <v>0</v>
      </c>
      <c r="G15" s="220">
        <f t="shared" si="0"/>
        <v>0</v>
      </c>
    </row>
    <row r="16" spans="1:16" ht="15.75" hidden="1" x14ac:dyDescent="0.2">
      <c r="A16" s="83" t="str">
        <f t="shared" si="1"/>
        <v>x</v>
      </c>
      <c r="B16" s="134" t="s">
        <v>58</v>
      </c>
      <c r="C16" s="16"/>
      <c r="D16" s="16">
        <v>0</v>
      </c>
      <c r="E16" s="110">
        <f t="shared" si="2"/>
        <v>0</v>
      </c>
      <c r="F16" s="12">
        <v>0</v>
      </c>
      <c r="G16" s="220">
        <f t="shared" si="0"/>
        <v>0</v>
      </c>
    </row>
    <row r="17" spans="1:13" ht="15.75" hidden="1" x14ac:dyDescent="0.2">
      <c r="A17" s="83" t="str">
        <f t="shared" si="1"/>
        <v>x</v>
      </c>
      <c r="B17" s="134" t="s">
        <v>12</v>
      </c>
      <c r="C17" s="16"/>
      <c r="D17" s="16">
        <v>0</v>
      </c>
      <c r="E17" s="110">
        <f t="shared" si="2"/>
        <v>0</v>
      </c>
      <c r="F17" s="12">
        <v>0</v>
      </c>
      <c r="G17" s="220">
        <f t="shared" si="0"/>
        <v>0</v>
      </c>
    </row>
    <row r="18" spans="1:13" ht="15.75" hidden="1" x14ac:dyDescent="0.2">
      <c r="A18" s="83" t="str">
        <f t="shared" si="1"/>
        <v>x</v>
      </c>
      <c r="B18" s="134" t="s">
        <v>13</v>
      </c>
      <c r="C18" s="16"/>
      <c r="D18" s="16">
        <v>0</v>
      </c>
      <c r="E18" s="110">
        <f t="shared" si="2"/>
        <v>0</v>
      </c>
      <c r="F18" s="12">
        <v>0</v>
      </c>
      <c r="G18" s="220">
        <f t="shared" si="0"/>
        <v>0</v>
      </c>
    </row>
    <row r="19" spans="1:13" ht="15.75" x14ac:dyDescent="0.2">
      <c r="A19" s="83">
        <f t="shared" si="1"/>
        <v>2.0920000000000001</v>
      </c>
      <c r="B19" s="134" t="s">
        <v>14</v>
      </c>
      <c r="C19" s="16"/>
      <c r="D19" s="16">
        <v>2.0920000000000001</v>
      </c>
      <c r="E19" s="110">
        <f t="shared" si="2"/>
        <v>0</v>
      </c>
      <c r="F19" s="12">
        <v>0.90200000000000002</v>
      </c>
      <c r="G19" s="220">
        <f t="shared" si="0"/>
        <v>1.19</v>
      </c>
    </row>
    <row r="20" spans="1:13" ht="15.75" hidden="1" x14ac:dyDescent="0.2">
      <c r="A20" s="83" t="str">
        <f t="shared" si="1"/>
        <v>x</v>
      </c>
      <c r="B20" s="134" t="s">
        <v>15</v>
      </c>
      <c r="C20" s="16"/>
      <c r="D20" s="16">
        <v>0</v>
      </c>
      <c r="E20" s="110">
        <f t="shared" si="2"/>
        <v>0</v>
      </c>
      <c r="F20" s="12">
        <v>0</v>
      </c>
      <c r="G20" s="220">
        <f t="shared" si="0"/>
        <v>0</v>
      </c>
    </row>
    <row r="21" spans="1:13" ht="15.75" x14ac:dyDescent="0.2">
      <c r="A21" s="83">
        <f t="shared" si="1"/>
        <v>0.3</v>
      </c>
      <c r="B21" s="134" t="s">
        <v>16</v>
      </c>
      <c r="C21" s="16"/>
      <c r="D21" s="16">
        <v>0.3</v>
      </c>
      <c r="E21" s="110">
        <f t="shared" si="2"/>
        <v>0</v>
      </c>
      <c r="F21" s="12">
        <v>0</v>
      </c>
      <c r="G21" s="220">
        <f t="shared" si="0"/>
        <v>0.3</v>
      </c>
    </row>
    <row r="22" spans="1:13" ht="15.75" hidden="1" x14ac:dyDescent="0.2">
      <c r="A22" s="83" t="str">
        <f t="shared" si="1"/>
        <v>x</v>
      </c>
      <c r="B22" s="134" t="s">
        <v>17</v>
      </c>
      <c r="C22" s="16"/>
      <c r="D22" s="16">
        <v>0</v>
      </c>
      <c r="E22" s="110">
        <f t="shared" si="2"/>
        <v>0</v>
      </c>
      <c r="F22" s="12">
        <v>0</v>
      </c>
      <c r="G22" s="220">
        <f t="shared" si="0"/>
        <v>0</v>
      </c>
    </row>
    <row r="23" spans="1:13" ht="15.75" hidden="1" x14ac:dyDescent="0.2">
      <c r="A23" s="83" t="str">
        <f t="shared" si="1"/>
        <v>x</v>
      </c>
      <c r="B23" s="134" t="s">
        <v>18</v>
      </c>
      <c r="C23" s="16"/>
      <c r="D23" s="16">
        <v>0</v>
      </c>
      <c r="E23" s="110">
        <f t="shared" si="2"/>
        <v>0</v>
      </c>
      <c r="F23" s="12">
        <v>0.70799999999999996</v>
      </c>
      <c r="G23" s="220">
        <f t="shared" si="0"/>
        <v>-0.70799999999999996</v>
      </c>
    </row>
    <row r="24" spans="1:13" s="26" customFormat="1" ht="15.75" hidden="1" customHeight="1" x14ac:dyDescent="0.25">
      <c r="A24" s="83" t="str">
        <f t="shared" si="1"/>
        <v>x</v>
      </c>
      <c r="B24" s="134" t="s">
        <v>122</v>
      </c>
      <c r="C24" s="16"/>
      <c r="D24" s="16" t="s">
        <v>122</v>
      </c>
      <c r="E24" s="110">
        <f t="shared" si="2"/>
        <v>0</v>
      </c>
      <c r="F24" s="12" t="s">
        <v>122</v>
      </c>
      <c r="G24" s="220" t="str">
        <f t="shared" si="0"/>
        <v/>
      </c>
      <c r="H24" s="139"/>
      <c r="I24" s="139"/>
      <c r="J24" s="139"/>
      <c r="K24" s="139"/>
      <c r="L24" s="139"/>
      <c r="M24" s="24"/>
    </row>
    <row r="25" spans="1:13" s="44" customFormat="1" ht="15.75" x14ac:dyDescent="0.25">
      <c r="A25" s="83">
        <f t="shared" si="1"/>
        <v>0.84799999999999998</v>
      </c>
      <c r="B25" s="133" t="s">
        <v>19</v>
      </c>
      <c r="C25" s="14">
        <f>SUM(C26:C35)</f>
        <v>0</v>
      </c>
      <c r="D25" s="14">
        <f>SUM(D26:D35)</f>
        <v>0.84799999999999998</v>
      </c>
      <c r="E25" s="109">
        <f t="shared" si="2"/>
        <v>0</v>
      </c>
      <c r="F25" s="194">
        <f>SUM(F26:F35)</f>
        <v>0.42900000000000005</v>
      </c>
      <c r="G25" s="171">
        <f t="shared" si="0"/>
        <v>0.41899999999999993</v>
      </c>
      <c r="H25" s="292"/>
      <c r="I25" s="293"/>
      <c r="J25" s="292"/>
      <c r="K25" s="292"/>
      <c r="L25" s="292"/>
      <c r="M25" s="40"/>
    </row>
    <row r="26" spans="1:13" ht="15" hidden="1" customHeight="1" x14ac:dyDescent="0.2">
      <c r="A26" s="83" t="str">
        <f t="shared" si="1"/>
        <v>x</v>
      </c>
      <c r="B26" s="134" t="s">
        <v>123</v>
      </c>
      <c r="C26" s="16"/>
      <c r="D26" s="16">
        <v>0</v>
      </c>
      <c r="E26" s="110">
        <f t="shared" si="2"/>
        <v>0</v>
      </c>
      <c r="F26" s="12">
        <v>0</v>
      </c>
      <c r="G26" s="220">
        <f t="shared" si="0"/>
        <v>0</v>
      </c>
    </row>
    <row r="27" spans="1:13" ht="15" hidden="1" customHeight="1" x14ac:dyDescent="0.2">
      <c r="A27" s="83" t="str">
        <f t="shared" si="1"/>
        <v>x</v>
      </c>
      <c r="B27" s="134" t="s">
        <v>20</v>
      </c>
      <c r="C27" s="16"/>
      <c r="D27" s="16">
        <v>0</v>
      </c>
      <c r="E27" s="110">
        <f t="shared" si="2"/>
        <v>0</v>
      </c>
      <c r="F27" s="12">
        <v>0</v>
      </c>
      <c r="G27" s="220"/>
    </row>
    <row r="28" spans="1:13" ht="15" hidden="1" customHeight="1" x14ac:dyDescent="0.2">
      <c r="A28" s="83" t="str">
        <f t="shared" si="1"/>
        <v>x</v>
      </c>
      <c r="B28" s="134" t="s">
        <v>21</v>
      </c>
      <c r="C28" s="16"/>
      <c r="D28" s="16">
        <v>0</v>
      </c>
      <c r="E28" s="110">
        <f t="shared" si="2"/>
        <v>0</v>
      </c>
      <c r="F28" s="12">
        <v>0</v>
      </c>
      <c r="G28" s="220">
        <f t="shared" ref="G28:G91" si="3">IFERROR(D28-F28,"")</f>
        <v>0</v>
      </c>
    </row>
    <row r="29" spans="1:13" ht="15" hidden="1" customHeight="1" x14ac:dyDescent="0.2">
      <c r="A29" s="83" t="str">
        <f t="shared" si="1"/>
        <v>x</v>
      </c>
      <c r="B29" s="134" t="s">
        <v>122</v>
      </c>
      <c r="C29" s="16"/>
      <c r="D29" s="16" t="s">
        <v>122</v>
      </c>
      <c r="E29" s="110">
        <f t="shared" si="2"/>
        <v>0</v>
      </c>
      <c r="F29" s="12" t="s">
        <v>122</v>
      </c>
      <c r="G29" s="220" t="str">
        <f t="shared" si="3"/>
        <v/>
      </c>
    </row>
    <row r="30" spans="1:13" ht="15.75" x14ac:dyDescent="0.2">
      <c r="A30" s="83">
        <f t="shared" si="1"/>
        <v>0.57699999999999996</v>
      </c>
      <c r="B30" s="134" t="s">
        <v>22</v>
      </c>
      <c r="C30" s="16"/>
      <c r="D30" s="16">
        <v>0.57699999999999996</v>
      </c>
      <c r="E30" s="110">
        <f t="shared" si="2"/>
        <v>0</v>
      </c>
      <c r="F30" s="12">
        <v>0.32900000000000001</v>
      </c>
      <c r="G30" s="220">
        <f t="shared" si="3"/>
        <v>0.24799999999999994</v>
      </c>
    </row>
    <row r="31" spans="1:13" ht="15.75" hidden="1" x14ac:dyDescent="0.2">
      <c r="A31" s="83" t="str">
        <f t="shared" si="1"/>
        <v>x</v>
      </c>
      <c r="B31" s="134" t="s">
        <v>78</v>
      </c>
      <c r="C31" s="16"/>
      <c r="D31" s="16">
        <v>0</v>
      </c>
      <c r="E31" s="110">
        <f t="shared" si="2"/>
        <v>0</v>
      </c>
      <c r="F31" s="12">
        <v>0</v>
      </c>
      <c r="G31" s="220">
        <f t="shared" si="3"/>
        <v>0</v>
      </c>
    </row>
    <row r="32" spans="1:13" ht="15.75" x14ac:dyDescent="0.2">
      <c r="A32" s="83">
        <f t="shared" si="1"/>
        <v>0.27100000000000002</v>
      </c>
      <c r="B32" s="134" t="s">
        <v>23</v>
      </c>
      <c r="C32" s="16"/>
      <c r="D32" s="16">
        <v>0.27100000000000002</v>
      </c>
      <c r="E32" s="110">
        <f t="shared" si="2"/>
        <v>0</v>
      </c>
      <c r="F32" s="12">
        <v>0</v>
      </c>
      <c r="G32" s="220">
        <f t="shared" si="3"/>
        <v>0.27100000000000002</v>
      </c>
    </row>
    <row r="33" spans="1:13" ht="15" hidden="1" customHeight="1" x14ac:dyDescent="0.2">
      <c r="A33" s="83" t="str">
        <f t="shared" si="1"/>
        <v>x</v>
      </c>
      <c r="B33" s="134" t="s">
        <v>24</v>
      </c>
      <c r="C33" s="16"/>
      <c r="D33" s="16" t="s">
        <v>122</v>
      </c>
      <c r="E33" s="110">
        <f t="shared" si="2"/>
        <v>0</v>
      </c>
      <c r="F33" s="12" t="s">
        <v>122</v>
      </c>
      <c r="G33" s="220" t="str">
        <f t="shared" si="3"/>
        <v/>
      </c>
    </row>
    <row r="34" spans="1:13" ht="15.75" hidden="1" x14ac:dyDescent="0.2">
      <c r="A34" s="83" t="str">
        <f t="shared" si="1"/>
        <v>x</v>
      </c>
      <c r="B34" s="134" t="s">
        <v>25</v>
      </c>
      <c r="C34" s="16"/>
      <c r="D34" s="16">
        <v>0</v>
      </c>
      <c r="E34" s="110">
        <f t="shared" si="2"/>
        <v>0</v>
      </c>
      <c r="F34" s="12">
        <v>0</v>
      </c>
      <c r="G34" s="220">
        <f t="shared" si="3"/>
        <v>0</v>
      </c>
    </row>
    <row r="35" spans="1:13" s="26" customFormat="1" ht="15.75" hidden="1" x14ac:dyDescent="0.25">
      <c r="A35" s="83" t="str">
        <f t="shared" si="1"/>
        <v>x</v>
      </c>
      <c r="B35" s="134" t="s">
        <v>26</v>
      </c>
      <c r="C35" s="16"/>
      <c r="D35" s="16">
        <v>0</v>
      </c>
      <c r="E35" s="110">
        <f t="shared" si="2"/>
        <v>0</v>
      </c>
      <c r="F35" s="12">
        <v>0.1</v>
      </c>
      <c r="G35" s="220">
        <f t="shared" si="3"/>
        <v>-0.1</v>
      </c>
      <c r="H35" s="139"/>
      <c r="I35" s="139"/>
      <c r="J35" s="139"/>
      <c r="K35" s="139"/>
      <c r="L35" s="139"/>
      <c r="M35" s="24"/>
    </row>
    <row r="36" spans="1:13" s="44" customFormat="1" ht="15.75" x14ac:dyDescent="0.25">
      <c r="A36" s="83">
        <f t="shared" si="1"/>
        <v>0.18</v>
      </c>
      <c r="B36" s="133" t="s">
        <v>59</v>
      </c>
      <c r="C36" s="14">
        <f>SUM(C37:C44)</f>
        <v>0</v>
      </c>
      <c r="D36" s="14">
        <f>SUM(D37:D44)</f>
        <v>0.18</v>
      </c>
      <c r="E36" s="109">
        <f t="shared" si="2"/>
        <v>0</v>
      </c>
      <c r="F36" s="194">
        <f>SUM(F37:F44)</f>
        <v>0.45100000000000001</v>
      </c>
      <c r="G36" s="171">
        <f t="shared" si="3"/>
        <v>-0.27100000000000002</v>
      </c>
      <c r="H36" s="292"/>
      <c r="I36" s="293"/>
      <c r="J36" s="292"/>
      <c r="K36" s="292"/>
      <c r="L36" s="292"/>
      <c r="M36" s="40"/>
    </row>
    <row r="37" spans="1:13" ht="15.75" hidden="1" x14ac:dyDescent="0.2">
      <c r="A37" s="83" t="str">
        <f t="shared" si="1"/>
        <v>x</v>
      </c>
      <c r="B37" s="134" t="s">
        <v>79</v>
      </c>
      <c r="C37" s="16"/>
      <c r="D37" s="16">
        <v>0</v>
      </c>
      <c r="E37" s="110">
        <f t="shared" si="2"/>
        <v>0</v>
      </c>
      <c r="F37" s="12">
        <v>0</v>
      </c>
      <c r="G37" s="220">
        <f t="shared" si="3"/>
        <v>0</v>
      </c>
      <c r="H37" s="139" t="s">
        <v>122</v>
      </c>
    </row>
    <row r="38" spans="1:13" ht="15.75" hidden="1" x14ac:dyDescent="0.2">
      <c r="A38" s="83" t="str">
        <f t="shared" si="1"/>
        <v>x</v>
      </c>
      <c r="B38" s="134" t="s">
        <v>80</v>
      </c>
      <c r="C38" s="16"/>
      <c r="D38" s="16">
        <v>0</v>
      </c>
      <c r="E38" s="110">
        <f t="shared" si="2"/>
        <v>0</v>
      </c>
      <c r="F38" s="12">
        <v>0</v>
      </c>
      <c r="G38" s="220">
        <f t="shared" si="3"/>
        <v>0</v>
      </c>
    </row>
    <row r="39" spans="1:13" ht="15.75" hidden="1" x14ac:dyDescent="0.2">
      <c r="A39" s="83" t="str">
        <f t="shared" si="1"/>
        <v>x</v>
      </c>
      <c r="B39" s="135" t="s">
        <v>63</v>
      </c>
      <c r="C39" s="16"/>
      <c r="D39" s="16">
        <v>0</v>
      </c>
      <c r="E39" s="110">
        <f t="shared" si="2"/>
        <v>0</v>
      </c>
      <c r="F39" s="12">
        <v>0</v>
      </c>
      <c r="G39" s="220">
        <f t="shared" si="3"/>
        <v>0</v>
      </c>
    </row>
    <row r="40" spans="1:13" ht="15.75" hidden="1" x14ac:dyDescent="0.2">
      <c r="A40" s="83" t="str">
        <f t="shared" si="1"/>
        <v>x</v>
      </c>
      <c r="B40" s="134" t="s">
        <v>27</v>
      </c>
      <c r="C40" s="16"/>
      <c r="D40" s="16">
        <v>0</v>
      </c>
      <c r="E40" s="110">
        <f t="shared" si="2"/>
        <v>0</v>
      </c>
      <c r="F40" s="12">
        <v>0</v>
      </c>
      <c r="G40" s="220">
        <f t="shared" si="3"/>
        <v>0</v>
      </c>
    </row>
    <row r="41" spans="1:13" ht="15.75" hidden="1" x14ac:dyDescent="0.2">
      <c r="A41" s="83" t="str">
        <f t="shared" si="1"/>
        <v>x</v>
      </c>
      <c r="B41" s="134" t="s">
        <v>28</v>
      </c>
      <c r="C41" s="16"/>
      <c r="D41" s="16">
        <v>0</v>
      </c>
      <c r="E41" s="110">
        <f t="shared" si="2"/>
        <v>0</v>
      </c>
      <c r="F41" s="12">
        <v>0</v>
      </c>
      <c r="G41" s="220">
        <f t="shared" si="3"/>
        <v>0</v>
      </c>
    </row>
    <row r="42" spans="1:13" ht="15.75" hidden="1" x14ac:dyDescent="0.2">
      <c r="A42" s="83" t="str">
        <f t="shared" si="1"/>
        <v>x</v>
      </c>
      <c r="B42" s="134" t="s">
        <v>29</v>
      </c>
      <c r="C42" s="16"/>
      <c r="D42" s="16">
        <v>0</v>
      </c>
      <c r="E42" s="110">
        <f t="shared" si="2"/>
        <v>0</v>
      </c>
      <c r="F42" s="12">
        <v>0</v>
      </c>
      <c r="G42" s="220">
        <f t="shared" si="3"/>
        <v>0</v>
      </c>
    </row>
    <row r="43" spans="1:13" ht="15.75" hidden="1" x14ac:dyDescent="0.2">
      <c r="A43" s="83" t="str">
        <f t="shared" si="1"/>
        <v>x</v>
      </c>
      <c r="B43" s="134" t="s">
        <v>30</v>
      </c>
      <c r="C43" s="16"/>
      <c r="D43" s="16">
        <v>0</v>
      </c>
      <c r="E43" s="110">
        <f t="shared" si="2"/>
        <v>0</v>
      </c>
      <c r="F43" s="12">
        <v>0</v>
      </c>
      <c r="G43" s="220">
        <f t="shared" si="3"/>
        <v>0</v>
      </c>
    </row>
    <row r="44" spans="1:13" s="26" customFormat="1" ht="15.75" x14ac:dyDescent="0.25">
      <c r="A44" s="83">
        <f t="shared" si="1"/>
        <v>0.18</v>
      </c>
      <c r="B44" s="134" t="s">
        <v>64</v>
      </c>
      <c r="C44" s="16"/>
      <c r="D44" s="16">
        <v>0.18</v>
      </c>
      <c r="E44" s="110">
        <f t="shared" si="2"/>
        <v>0</v>
      </c>
      <c r="F44" s="12">
        <v>0.45100000000000001</v>
      </c>
      <c r="G44" s="220">
        <f t="shared" si="3"/>
        <v>-0.27100000000000002</v>
      </c>
      <c r="H44" s="139"/>
      <c r="I44" s="139"/>
      <c r="J44" s="139"/>
      <c r="K44" s="139"/>
      <c r="L44" s="139"/>
      <c r="M44" s="24"/>
    </row>
    <row r="45" spans="1:13" s="40" customFormat="1" ht="15.75" hidden="1" x14ac:dyDescent="0.25">
      <c r="A45" s="83" t="str">
        <f t="shared" si="1"/>
        <v>x</v>
      </c>
      <c r="B45" s="133" t="s">
        <v>62</v>
      </c>
      <c r="C45" s="14">
        <f>SUM(C46:C52)</f>
        <v>0</v>
      </c>
      <c r="D45" s="14">
        <f>SUM(D46:D52)</f>
        <v>0</v>
      </c>
      <c r="E45" s="109">
        <f t="shared" si="2"/>
        <v>0</v>
      </c>
      <c r="F45" s="194">
        <f>SUM(F46:F52)</f>
        <v>0</v>
      </c>
      <c r="G45" s="171">
        <f t="shared" si="3"/>
        <v>0</v>
      </c>
      <c r="H45" s="292"/>
      <c r="I45" s="293"/>
      <c r="J45" s="292"/>
      <c r="K45" s="292"/>
      <c r="L45" s="292"/>
    </row>
    <row r="46" spans="1:13" ht="15.75" hidden="1" x14ac:dyDescent="0.2">
      <c r="A46" s="83" t="str">
        <f t="shared" si="1"/>
        <v>x</v>
      </c>
      <c r="B46" s="134" t="s">
        <v>81</v>
      </c>
      <c r="C46" s="16"/>
      <c r="D46" s="16">
        <v>0</v>
      </c>
      <c r="E46" s="110">
        <f t="shared" si="2"/>
        <v>0</v>
      </c>
      <c r="F46" s="12">
        <v>0</v>
      </c>
      <c r="G46" s="220">
        <f t="shared" si="3"/>
        <v>0</v>
      </c>
    </row>
    <row r="47" spans="1:13" ht="15.75" hidden="1" x14ac:dyDescent="0.2">
      <c r="A47" s="83" t="str">
        <f t="shared" si="1"/>
        <v>x</v>
      </c>
      <c r="B47" s="134" t="s">
        <v>82</v>
      </c>
      <c r="C47" s="16"/>
      <c r="D47" s="16">
        <v>0</v>
      </c>
      <c r="E47" s="110">
        <f t="shared" si="2"/>
        <v>0</v>
      </c>
      <c r="F47" s="12">
        <v>0</v>
      </c>
      <c r="G47" s="220">
        <f t="shared" si="3"/>
        <v>0</v>
      </c>
    </row>
    <row r="48" spans="1:13" ht="15.75" hidden="1" x14ac:dyDescent="0.2">
      <c r="A48" s="83" t="str">
        <f t="shared" si="1"/>
        <v>x</v>
      </c>
      <c r="B48" s="134" t="s">
        <v>83</v>
      </c>
      <c r="C48" s="16"/>
      <c r="D48" s="16">
        <v>0</v>
      </c>
      <c r="E48" s="110">
        <f t="shared" si="2"/>
        <v>0</v>
      </c>
      <c r="F48" s="12">
        <v>0</v>
      </c>
      <c r="G48" s="220">
        <f t="shared" si="3"/>
        <v>0</v>
      </c>
    </row>
    <row r="49" spans="1:13" ht="15.75" hidden="1" x14ac:dyDescent="0.2">
      <c r="A49" s="83" t="str">
        <f t="shared" si="1"/>
        <v>x</v>
      </c>
      <c r="B49" s="134" t="s">
        <v>84</v>
      </c>
      <c r="C49" s="16"/>
      <c r="D49" s="16">
        <v>0</v>
      </c>
      <c r="E49" s="110">
        <f t="shared" si="2"/>
        <v>0</v>
      </c>
      <c r="F49" s="12">
        <v>0</v>
      </c>
      <c r="G49" s="220">
        <f t="shared" si="3"/>
        <v>0</v>
      </c>
    </row>
    <row r="50" spans="1:13" ht="15.75" hidden="1" x14ac:dyDescent="0.2">
      <c r="A50" s="83" t="str">
        <f t="shared" si="1"/>
        <v>x</v>
      </c>
      <c r="B50" s="134" t="s">
        <v>96</v>
      </c>
      <c r="C50" s="16"/>
      <c r="D50" s="16">
        <v>0</v>
      </c>
      <c r="E50" s="110">
        <f t="shared" si="2"/>
        <v>0</v>
      </c>
      <c r="F50" s="12">
        <v>0</v>
      </c>
      <c r="G50" s="220">
        <f t="shared" si="3"/>
        <v>0</v>
      </c>
    </row>
    <row r="51" spans="1:13" ht="15.75" hidden="1" x14ac:dyDescent="0.2">
      <c r="A51" s="83" t="str">
        <f t="shared" si="1"/>
        <v>x</v>
      </c>
      <c r="B51" s="134" t="s">
        <v>85</v>
      </c>
      <c r="C51" s="16"/>
      <c r="D51" s="16">
        <v>0</v>
      </c>
      <c r="E51" s="110">
        <f t="shared" si="2"/>
        <v>0</v>
      </c>
      <c r="F51" s="12">
        <v>0</v>
      </c>
      <c r="G51" s="220">
        <f t="shared" si="3"/>
        <v>0</v>
      </c>
    </row>
    <row r="52" spans="1:13" s="26" customFormat="1" ht="15.75" hidden="1" x14ac:dyDescent="0.25">
      <c r="A52" s="83" t="str">
        <f t="shared" si="1"/>
        <v>x</v>
      </c>
      <c r="B52" s="134" t="s">
        <v>97</v>
      </c>
      <c r="C52" s="16"/>
      <c r="D52" s="16">
        <v>0</v>
      </c>
      <c r="E52" s="110">
        <f t="shared" si="2"/>
        <v>0</v>
      </c>
      <c r="F52" s="12">
        <v>0</v>
      </c>
      <c r="G52" s="220">
        <f t="shared" si="3"/>
        <v>0</v>
      </c>
      <c r="H52" s="139"/>
      <c r="I52" s="139"/>
      <c r="J52" s="139"/>
      <c r="K52" s="139"/>
      <c r="L52" s="139"/>
      <c r="M52" s="24"/>
    </row>
    <row r="53" spans="1:13" s="40" customFormat="1" ht="15.75" x14ac:dyDescent="0.25">
      <c r="A53" s="83">
        <f t="shared" si="1"/>
        <v>166.14700000000002</v>
      </c>
      <c r="B53" s="136" t="s">
        <v>31</v>
      </c>
      <c r="C53" s="14">
        <f>SUM(C54:C67)</f>
        <v>0</v>
      </c>
      <c r="D53" s="14">
        <f>SUM(D54:D67)</f>
        <v>166.14700000000002</v>
      </c>
      <c r="E53" s="111">
        <f t="shared" si="2"/>
        <v>0</v>
      </c>
      <c r="F53" s="194">
        <f>SUM(F54:F67)</f>
        <v>281.23500000000001</v>
      </c>
      <c r="G53" s="171">
        <f t="shared" si="3"/>
        <v>-115.08799999999999</v>
      </c>
      <c r="H53" s="292"/>
      <c r="I53" s="293"/>
      <c r="J53" s="293"/>
      <c r="K53" s="293"/>
      <c r="L53" s="292"/>
    </row>
    <row r="54" spans="1:13" ht="15.75" x14ac:dyDescent="0.2">
      <c r="A54" s="83">
        <f t="shared" si="1"/>
        <v>36.307000000000002</v>
      </c>
      <c r="B54" s="137" t="s">
        <v>86</v>
      </c>
      <c r="C54" s="16"/>
      <c r="D54" s="16">
        <v>36.307000000000002</v>
      </c>
      <c r="E54" s="110">
        <f t="shared" si="2"/>
        <v>0</v>
      </c>
      <c r="F54" s="12">
        <v>42.8</v>
      </c>
      <c r="G54" s="220">
        <f t="shared" si="3"/>
        <v>-6.492999999999995</v>
      </c>
    </row>
    <row r="55" spans="1:13" ht="15.75" x14ac:dyDescent="0.2">
      <c r="A55" s="83">
        <f t="shared" si="1"/>
        <v>4.819</v>
      </c>
      <c r="B55" s="137" t="s">
        <v>87</v>
      </c>
      <c r="C55" s="16"/>
      <c r="D55" s="16">
        <v>4.819</v>
      </c>
      <c r="E55" s="110">
        <f t="shared" si="2"/>
        <v>0</v>
      </c>
      <c r="F55" s="12">
        <v>8.3970000000000002</v>
      </c>
      <c r="G55" s="220">
        <f t="shared" si="3"/>
        <v>-3.5780000000000003</v>
      </c>
    </row>
    <row r="56" spans="1:13" ht="15.75" x14ac:dyDescent="0.2">
      <c r="A56" s="83">
        <f t="shared" si="1"/>
        <v>1.036</v>
      </c>
      <c r="B56" s="137" t="s">
        <v>88</v>
      </c>
      <c r="C56" s="16"/>
      <c r="D56" s="16">
        <v>1.036</v>
      </c>
      <c r="E56" s="110">
        <f t="shared" si="2"/>
        <v>0</v>
      </c>
      <c r="F56" s="12">
        <v>3.431</v>
      </c>
      <c r="G56" s="220">
        <f t="shared" si="3"/>
        <v>-2.395</v>
      </c>
    </row>
    <row r="57" spans="1:13" ht="15.75" x14ac:dyDescent="0.2">
      <c r="A57" s="83">
        <f t="shared" si="1"/>
        <v>12</v>
      </c>
      <c r="B57" s="137" t="s">
        <v>89</v>
      </c>
      <c r="C57" s="16"/>
      <c r="D57" s="16">
        <v>12</v>
      </c>
      <c r="E57" s="110">
        <f t="shared" si="2"/>
        <v>0</v>
      </c>
      <c r="F57" s="12">
        <v>56.5</v>
      </c>
      <c r="G57" s="220">
        <f t="shared" si="3"/>
        <v>-44.5</v>
      </c>
    </row>
    <row r="58" spans="1:13" ht="15.75" x14ac:dyDescent="0.2">
      <c r="A58" s="83">
        <f t="shared" si="1"/>
        <v>9.7710000000000008</v>
      </c>
      <c r="B58" s="137" t="s">
        <v>57</v>
      </c>
      <c r="C58" s="16"/>
      <c r="D58" s="16">
        <v>9.7710000000000008</v>
      </c>
      <c r="E58" s="110">
        <f t="shared" si="2"/>
        <v>0</v>
      </c>
      <c r="F58" s="12">
        <v>18.206</v>
      </c>
      <c r="G58" s="220">
        <f t="shared" si="3"/>
        <v>-8.4349999999999987</v>
      </c>
    </row>
    <row r="59" spans="1:13" ht="15.75" x14ac:dyDescent="0.2">
      <c r="A59" s="83">
        <f t="shared" si="1"/>
        <v>3.43</v>
      </c>
      <c r="B59" s="137" t="s">
        <v>32</v>
      </c>
      <c r="C59" s="16"/>
      <c r="D59" s="16">
        <v>3.43</v>
      </c>
      <c r="E59" s="110">
        <f t="shared" si="2"/>
        <v>0</v>
      </c>
      <c r="F59" s="12">
        <v>6.2610000000000001</v>
      </c>
      <c r="G59" s="220">
        <f t="shared" si="3"/>
        <v>-2.831</v>
      </c>
    </row>
    <row r="60" spans="1:13" ht="15.75" x14ac:dyDescent="0.2">
      <c r="A60" s="83">
        <f t="shared" si="1"/>
        <v>2.843</v>
      </c>
      <c r="B60" s="137" t="s">
        <v>60</v>
      </c>
      <c r="C60" s="16"/>
      <c r="D60" s="16">
        <v>2.843</v>
      </c>
      <c r="E60" s="110">
        <f t="shared" si="2"/>
        <v>0</v>
      </c>
      <c r="F60" s="12">
        <v>9.5589999999999993</v>
      </c>
      <c r="G60" s="220">
        <f t="shared" si="3"/>
        <v>-6.7159999999999993</v>
      </c>
    </row>
    <row r="61" spans="1:13" ht="15.75" x14ac:dyDescent="0.2">
      <c r="A61" s="83">
        <f t="shared" si="1"/>
        <v>22.962</v>
      </c>
      <c r="B61" s="137" t="s">
        <v>33</v>
      </c>
      <c r="C61" s="16"/>
      <c r="D61" s="16">
        <v>22.962</v>
      </c>
      <c r="E61" s="110">
        <f t="shared" si="2"/>
        <v>0</v>
      </c>
      <c r="F61" s="12">
        <v>28.1</v>
      </c>
      <c r="G61" s="220">
        <f t="shared" si="3"/>
        <v>-5.1380000000000017</v>
      </c>
    </row>
    <row r="62" spans="1:13" ht="15.75" x14ac:dyDescent="0.2">
      <c r="A62" s="83">
        <f t="shared" si="1"/>
        <v>4.6020000000000003</v>
      </c>
      <c r="B62" s="137" t="s">
        <v>90</v>
      </c>
      <c r="C62" s="16"/>
      <c r="D62" s="16">
        <v>4.6020000000000003</v>
      </c>
      <c r="E62" s="110">
        <f t="shared" si="2"/>
        <v>0</v>
      </c>
      <c r="F62" s="12">
        <v>5.38</v>
      </c>
      <c r="G62" s="220">
        <f t="shared" si="3"/>
        <v>-0.77799999999999958</v>
      </c>
    </row>
    <row r="63" spans="1:13" ht="15.75" x14ac:dyDescent="0.2">
      <c r="A63" s="83">
        <f t="shared" si="1"/>
        <v>41.7</v>
      </c>
      <c r="B63" s="137" t="s">
        <v>34</v>
      </c>
      <c r="C63" s="16"/>
      <c r="D63" s="16">
        <v>41.7</v>
      </c>
      <c r="E63" s="110">
        <f t="shared" si="2"/>
        <v>0</v>
      </c>
      <c r="F63" s="12">
        <v>23.3</v>
      </c>
      <c r="G63" s="220">
        <f t="shared" si="3"/>
        <v>18.400000000000002</v>
      </c>
    </row>
    <row r="64" spans="1:13" ht="15.75" hidden="1" x14ac:dyDescent="0.2">
      <c r="A64" s="83" t="str">
        <f t="shared" si="1"/>
        <v>x</v>
      </c>
      <c r="B64" s="137" t="s">
        <v>35</v>
      </c>
      <c r="C64" s="16"/>
      <c r="D64" s="16">
        <v>0</v>
      </c>
      <c r="E64" s="110">
        <f t="shared" si="2"/>
        <v>0</v>
      </c>
      <c r="F64" s="12">
        <v>2.4</v>
      </c>
      <c r="G64" s="221">
        <f t="shared" si="3"/>
        <v>-2.4</v>
      </c>
    </row>
    <row r="65" spans="1:13" ht="15.75" hidden="1" x14ac:dyDescent="0.2">
      <c r="A65" s="83" t="str">
        <f t="shared" si="1"/>
        <v>x</v>
      </c>
      <c r="B65" s="134" t="s">
        <v>36</v>
      </c>
      <c r="C65" s="16"/>
      <c r="D65" s="16">
        <v>0</v>
      </c>
      <c r="E65" s="110">
        <f t="shared" si="2"/>
        <v>0</v>
      </c>
      <c r="F65" s="12">
        <v>5.8</v>
      </c>
      <c r="G65" s="220">
        <f t="shared" si="3"/>
        <v>-5.8</v>
      </c>
    </row>
    <row r="66" spans="1:13" ht="15.75" x14ac:dyDescent="0.2">
      <c r="A66" s="83">
        <f t="shared" si="1"/>
        <v>26.306999999999999</v>
      </c>
      <c r="B66" s="134" t="s">
        <v>37</v>
      </c>
      <c r="C66" s="16"/>
      <c r="D66" s="16">
        <v>26.306999999999999</v>
      </c>
      <c r="E66" s="110">
        <f t="shared" si="2"/>
        <v>0</v>
      </c>
      <c r="F66" s="12">
        <v>67.873000000000005</v>
      </c>
      <c r="G66" s="220">
        <f t="shared" si="3"/>
        <v>-41.566000000000003</v>
      </c>
    </row>
    <row r="67" spans="1:13" s="26" customFormat="1" ht="15.75" x14ac:dyDescent="0.25">
      <c r="A67" s="83">
        <f t="shared" si="1"/>
        <v>0.37</v>
      </c>
      <c r="B67" s="137" t="s">
        <v>38</v>
      </c>
      <c r="C67" s="16"/>
      <c r="D67" s="16">
        <v>0.37</v>
      </c>
      <c r="E67" s="110">
        <f t="shared" si="2"/>
        <v>0</v>
      </c>
      <c r="F67" s="12">
        <v>3.2280000000000002</v>
      </c>
      <c r="G67" s="220">
        <f t="shared" si="3"/>
        <v>-2.8580000000000001</v>
      </c>
      <c r="H67" s="139"/>
      <c r="I67" s="139"/>
      <c r="J67" s="139"/>
      <c r="K67" s="139"/>
      <c r="L67" s="139"/>
      <c r="M67" s="24"/>
    </row>
    <row r="68" spans="1:13" s="40" customFormat="1" ht="15.75" x14ac:dyDescent="0.25">
      <c r="A68" s="83">
        <f t="shared" si="1"/>
        <v>8.3000000000000004E-2</v>
      </c>
      <c r="B68" s="136" t="s">
        <v>124</v>
      </c>
      <c r="C68" s="14">
        <f>SUM(C69:C74)</f>
        <v>0</v>
      </c>
      <c r="D68" s="14">
        <f>SUM(D69:D74)</f>
        <v>8.3000000000000004E-2</v>
      </c>
      <c r="E68" s="111">
        <f t="shared" si="2"/>
        <v>0</v>
      </c>
      <c r="F68" s="194">
        <f>SUM(F69:F74)</f>
        <v>2.976</v>
      </c>
      <c r="G68" s="171">
        <f t="shared" si="3"/>
        <v>-2.8929999999999998</v>
      </c>
      <c r="H68" s="292"/>
      <c r="I68" s="292"/>
      <c r="J68" s="292"/>
      <c r="K68" s="292"/>
      <c r="L68" s="292"/>
    </row>
    <row r="69" spans="1:13" ht="15.75" hidden="1" x14ac:dyDescent="0.2">
      <c r="A69" s="83" t="str">
        <f t="shared" si="1"/>
        <v>x</v>
      </c>
      <c r="B69" s="137" t="s">
        <v>91</v>
      </c>
      <c r="C69" s="16"/>
      <c r="D69" s="16">
        <v>0</v>
      </c>
      <c r="E69" s="110">
        <f t="shared" si="2"/>
        <v>0</v>
      </c>
      <c r="F69" s="12">
        <v>0</v>
      </c>
      <c r="G69" s="220">
        <f t="shared" si="3"/>
        <v>0</v>
      </c>
    </row>
    <row r="70" spans="1:13" ht="15.75" hidden="1" x14ac:dyDescent="0.2">
      <c r="A70" s="83" t="str">
        <f t="shared" ref="A70:A101" si="4">IF(OR(D70="",D70=0),"x",D70)</f>
        <v>x</v>
      </c>
      <c r="B70" s="137" t="s">
        <v>39</v>
      </c>
      <c r="C70" s="16"/>
      <c r="D70" s="16">
        <v>0</v>
      </c>
      <c r="E70" s="110">
        <f t="shared" ref="E70:E93" si="5">IFERROR(D70/C70*100,0)</f>
        <v>0</v>
      </c>
      <c r="F70" s="12">
        <v>0</v>
      </c>
      <c r="G70" s="220">
        <f t="shared" si="3"/>
        <v>0</v>
      </c>
    </row>
    <row r="71" spans="1:13" ht="15.75" x14ac:dyDescent="0.2">
      <c r="A71" s="83">
        <f t="shared" si="4"/>
        <v>8.3000000000000004E-2</v>
      </c>
      <c r="B71" s="137" t="s">
        <v>40</v>
      </c>
      <c r="C71" s="16"/>
      <c r="D71" s="16">
        <v>8.3000000000000004E-2</v>
      </c>
      <c r="E71" s="110">
        <f t="shared" si="5"/>
        <v>0</v>
      </c>
      <c r="F71" s="12">
        <v>1.3759999999999999</v>
      </c>
      <c r="G71" s="220">
        <f t="shared" si="3"/>
        <v>-1.2929999999999999</v>
      </c>
    </row>
    <row r="72" spans="1:13" ht="15" hidden="1" customHeight="1" x14ac:dyDescent="0.2">
      <c r="A72" s="83" t="str">
        <f t="shared" si="4"/>
        <v>x</v>
      </c>
      <c r="B72" s="137" t="s">
        <v>122</v>
      </c>
      <c r="C72" s="16"/>
      <c r="D72" s="16" t="s">
        <v>122</v>
      </c>
      <c r="E72" s="110">
        <f t="shared" si="5"/>
        <v>0</v>
      </c>
      <c r="F72" s="12" t="s">
        <v>122</v>
      </c>
      <c r="G72" s="220" t="str">
        <f t="shared" si="3"/>
        <v/>
      </c>
    </row>
    <row r="73" spans="1:13" ht="15" hidden="1" customHeight="1" x14ac:dyDescent="0.2">
      <c r="A73" s="83" t="str">
        <f t="shared" si="4"/>
        <v>x</v>
      </c>
      <c r="B73" s="137" t="s">
        <v>122</v>
      </c>
      <c r="C73" s="16"/>
      <c r="D73" s="16" t="s">
        <v>122</v>
      </c>
      <c r="E73" s="110">
        <f t="shared" si="5"/>
        <v>0</v>
      </c>
      <c r="F73" s="12" t="s">
        <v>122</v>
      </c>
      <c r="G73" s="220" t="str">
        <f t="shared" si="3"/>
        <v/>
      </c>
    </row>
    <row r="74" spans="1:13" s="26" customFormat="1" ht="15.75" hidden="1" x14ac:dyDescent="0.25">
      <c r="A74" s="83" t="str">
        <f t="shared" si="4"/>
        <v>x</v>
      </c>
      <c r="B74" s="137" t="s">
        <v>41</v>
      </c>
      <c r="C74" s="16"/>
      <c r="D74" s="16">
        <v>0</v>
      </c>
      <c r="E74" s="110">
        <f t="shared" si="5"/>
        <v>0</v>
      </c>
      <c r="F74" s="12">
        <v>1.6</v>
      </c>
      <c r="G74" s="220">
        <f t="shared" si="3"/>
        <v>-1.6</v>
      </c>
      <c r="H74" s="139"/>
      <c r="I74" s="139"/>
      <c r="J74" s="139"/>
      <c r="K74" s="139"/>
      <c r="L74" s="139"/>
      <c r="M74" s="24"/>
    </row>
    <row r="75" spans="1:13" s="40" customFormat="1" ht="15.75" x14ac:dyDescent="0.25">
      <c r="A75" s="83">
        <f t="shared" si="4"/>
        <v>0.83000000000000007</v>
      </c>
      <c r="B75" s="136" t="s">
        <v>42</v>
      </c>
      <c r="C75" s="14">
        <f>SUM(C76:C88)</f>
        <v>0</v>
      </c>
      <c r="D75" s="14">
        <f>SUM(D76:D88)</f>
        <v>0.83000000000000007</v>
      </c>
      <c r="E75" s="111">
        <f t="shared" si="5"/>
        <v>0</v>
      </c>
      <c r="F75" s="194">
        <f>SUM(F76:F88)</f>
        <v>0.48399999999999999</v>
      </c>
      <c r="G75" s="171">
        <f t="shared" si="3"/>
        <v>0.34600000000000009</v>
      </c>
      <c r="H75" s="292"/>
      <c r="I75" s="292"/>
      <c r="J75" s="292"/>
      <c r="K75" s="292"/>
      <c r="L75" s="292"/>
    </row>
    <row r="76" spans="1:13" ht="15" hidden="1" customHeight="1" x14ac:dyDescent="0.2">
      <c r="A76" s="83" t="str">
        <f t="shared" si="4"/>
        <v>x</v>
      </c>
      <c r="B76" s="137" t="s">
        <v>125</v>
      </c>
      <c r="C76" s="16"/>
      <c r="D76" s="16" t="s">
        <v>122</v>
      </c>
      <c r="E76" s="110">
        <f t="shared" si="5"/>
        <v>0</v>
      </c>
      <c r="F76" s="12" t="s">
        <v>122</v>
      </c>
      <c r="G76" s="220" t="str">
        <f t="shared" si="3"/>
        <v/>
      </c>
    </row>
    <row r="77" spans="1:13" ht="15" hidden="1" customHeight="1" x14ac:dyDescent="0.2">
      <c r="A77" s="83" t="str">
        <f t="shared" si="4"/>
        <v>x</v>
      </c>
      <c r="B77" s="137" t="s">
        <v>126</v>
      </c>
      <c r="C77" s="16"/>
      <c r="D77" s="16" t="s">
        <v>122</v>
      </c>
      <c r="E77" s="110">
        <f t="shared" si="5"/>
        <v>0</v>
      </c>
      <c r="F77" s="12" t="s">
        <v>122</v>
      </c>
      <c r="G77" s="220" t="str">
        <f t="shared" si="3"/>
        <v/>
      </c>
    </row>
    <row r="78" spans="1:13" ht="15" hidden="1" customHeight="1" x14ac:dyDescent="0.2">
      <c r="A78" s="83" t="str">
        <f t="shared" si="4"/>
        <v>x</v>
      </c>
      <c r="B78" s="137" t="s">
        <v>127</v>
      </c>
      <c r="C78" s="16"/>
      <c r="D78" s="16" t="s">
        <v>122</v>
      </c>
      <c r="E78" s="110">
        <f t="shared" si="5"/>
        <v>0</v>
      </c>
      <c r="F78" s="12" t="s">
        <v>122</v>
      </c>
      <c r="G78" s="220" t="str">
        <f t="shared" si="3"/>
        <v/>
      </c>
    </row>
    <row r="79" spans="1:13" ht="15.75" hidden="1" x14ac:dyDescent="0.2">
      <c r="A79" s="83" t="str">
        <f t="shared" si="4"/>
        <v>x</v>
      </c>
      <c r="B79" s="137" t="s">
        <v>43</v>
      </c>
      <c r="C79" s="16"/>
      <c r="D79" s="16">
        <v>0</v>
      </c>
      <c r="E79" s="110">
        <f t="shared" si="5"/>
        <v>0</v>
      </c>
      <c r="F79" s="12">
        <v>0</v>
      </c>
      <c r="G79" s="220">
        <f t="shared" si="3"/>
        <v>0</v>
      </c>
    </row>
    <row r="80" spans="1:13" ht="15.75" x14ac:dyDescent="0.2">
      <c r="A80" s="83">
        <f t="shared" si="4"/>
        <v>0.27</v>
      </c>
      <c r="B80" s="137" t="s">
        <v>44</v>
      </c>
      <c r="C80" s="16"/>
      <c r="D80" s="16">
        <v>0.27</v>
      </c>
      <c r="E80" s="110">
        <f t="shared" si="5"/>
        <v>0</v>
      </c>
      <c r="F80" s="12">
        <v>0.24099999999999999</v>
      </c>
      <c r="G80" s="220">
        <f t="shared" si="3"/>
        <v>2.9000000000000026E-2</v>
      </c>
    </row>
    <row r="81" spans="1:12" ht="15" hidden="1" customHeight="1" x14ac:dyDescent="0.2">
      <c r="A81" s="83" t="str">
        <f t="shared" si="4"/>
        <v>x</v>
      </c>
      <c r="B81" s="137" t="s">
        <v>122</v>
      </c>
      <c r="C81" s="16"/>
      <c r="D81" s="16" t="s">
        <v>122</v>
      </c>
      <c r="E81" s="110">
        <f t="shared" si="5"/>
        <v>0</v>
      </c>
      <c r="F81" s="12" t="s">
        <v>122</v>
      </c>
      <c r="G81" s="220" t="str">
        <f t="shared" si="3"/>
        <v/>
      </c>
    </row>
    <row r="82" spans="1:12" ht="15" hidden="1" customHeight="1" x14ac:dyDescent="0.2">
      <c r="A82" s="83" t="str">
        <f t="shared" si="4"/>
        <v>x</v>
      </c>
      <c r="B82" s="137" t="s">
        <v>122</v>
      </c>
      <c r="C82" s="16"/>
      <c r="D82" s="16" t="s">
        <v>122</v>
      </c>
      <c r="E82" s="110">
        <f t="shared" si="5"/>
        <v>0</v>
      </c>
      <c r="F82" s="12" t="s">
        <v>122</v>
      </c>
      <c r="G82" s="220" t="str">
        <f t="shared" si="3"/>
        <v/>
      </c>
    </row>
    <row r="83" spans="1:12" ht="15.75" hidden="1" x14ac:dyDescent="0.2">
      <c r="A83" s="83" t="str">
        <f t="shared" si="4"/>
        <v>x</v>
      </c>
      <c r="B83" s="137" t="s">
        <v>45</v>
      </c>
      <c r="C83" s="16"/>
      <c r="D83" s="16">
        <v>0</v>
      </c>
      <c r="E83" s="110">
        <f t="shared" si="5"/>
        <v>0</v>
      </c>
      <c r="F83" s="12">
        <v>0</v>
      </c>
      <c r="G83" s="220">
        <f t="shared" si="3"/>
        <v>0</v>
      </c>
    </row>
    <row r="84" spans="1:12" ht="15" hidden="1" customHeight="1" x14ac:dyDescent="0.2">
      <c r="A84" s="83" t="str">
        <f t="shared" si="4"/>
        <v>x</v>
      </c>
      <c r="B84" s="137" t="s">
        <v>122</v>
      </c>
      <c r="C84" s="16"/>
      <c r="D84" s="16" t="s">
        <v>122</v>
      </c>
      <c r="E84" s="110">
        <f t="shared" si="5"/>
        <v>0</v>
      </c>
      <c r="F84" s="12" t="s">
        <v>122</v>
      </c>
      <c r="G84" s="220" t="str">
        <f t="shared" si="3"/>
        <v/>
      </c>
    </row>
    <row r="85" spans="1:12" ht="15.75" hidden="1" x14ac:dyDescent="0.2">
      <c r="A85" s="83" t="str">
        <f t="shared" si="4"/>
        <v>x</v>
      </c>
      <c r="B85" s="137" t="s">
        <v>46</v>
      </c>
      <c r="C85" s="16"/>
      <c r="D85" s="16">
        <v>0</v>
      </c>
      <c r="E85" s="110">
        <f t="shared" si="5"/>
        <v>0</v>
      </c>
      <c r="F85" s="12">
        <v>0</v>
      </c>
      <c r="G85" s="220">
        <f t="shared" si="3"/>
        <v>0</v>
      </c>
    </row>
    <row r="86" spans="1:12" ht="15.75" x14ac:dyDescent="0.2">
      <c r="A86" s="83">
        <f t="shared" si="4"/>
        <v>0.56000000000000005</v>
      </c>
      <c r="B86" s="137" t="s">
        <v>47</v>
      </c>
      <c r="C86" s="16"/>
      <c r="D86" s="16">
        <v>0.56000000000000005</v>
      </c>
      <c r="E86" s="110">
        <f t="shared" si="5"/>
        <v>0</v>
      </c>
      <c r="F86" s="12">
        <v>0</v>
      </c>
      <c r="G86" s="220">
        <f t="shared" si="3"/>
        <v>0.56000000000000005</v>
      </c>
    </row>
    <row r="87" spans="1:12" ht="15.75" hidden="1" x14ac:dyDescent="0.2">
      <c r="A87" s="83" t="str">
        <f t="shared" si="4"/>
        <v>x</v>
      </c>
      <c r="B87" s="137" t="s">
        <v>48</v>
      </c>
      <c r="C87" s="16"/>
      <c r="D87" s="16">
        <v>0</v>
      </c>
      <c r="E87" s="110">
        <f t="shared" si="5"/>
        <v>0</v>
      </c>
      <c r="F87" s="12">
        <v>0</v>
      </c>
      <c r="G87" s="220">
        <f t="shared" si="3"/>
        <v>0</v>
      </c>
    </row>
    <row r="88" spans="1:12" ht="15.75" hidden="1" x14ac:dyDescent="0.2">
      <c r="A88" s="83" t="str">
        <f t="shared" si="4"/>
        <v>x</v>
      </c>
      <c r="B88" s="134" t="s">
        <v>49</v>
      </c>
      <c r="C88" s="16"/>
      <c r="D88" s="16">
        <v>0</v>
      </c>
      <c r="E88" s="110">
        <f t="shared" si="5"/>
        <v>0</v>
      </c>
      <c r="F88" s="12">
        <v>0.24299999999999999</v>
      </c>
      <c r="G88" s="220">
        <f t="shared" si="3"/>
        <v>-0.24299999999999999</v>
      </c>
    </row>
    <row r="89" spans="1:12" s="40" customFormat="1" ht="15.75" hidden="1" x14ac:dyDescent="0.25">
      <c r="A89" s="83" t="str">
        <f t="shared" si="4"/>
        <v>x</v>
      </c>
      <c r="B89" s="136" t="s">
        <v>50</v>
      </c>
      <c r="C89" s="171">
        <f>SUM(C90:C101)</f>
        <v>0</v>
      </c>
      <c r="D89" s="114">
        <f>SUM(D90:D101)</f>
        <v>0</v>
      </c>
      <c r="E89" s="111">
        <f t="shared" si="5"/>
        <v>0</v>
      </c>
      <c r="F89" s="42">
        <f>SUM(F90:F101)</f>
        <v>0</v>
      </c>
      <c r="G89" s="171">
        <f t="shared" si="3"/>
        <v>0</v>
      </c>
      <c r="H89" s="292"/>
      <c r="I89" s="292"/>
      <c r="J89" s="292"/>
      <c r="K89" s="292"/>
      <c r="L89" s="292"/>
    </row>
    <row r="90" spans="1:12" ht="15" hidden="1" customHeight="1" x14ac:dyDescent="0.2">
      <c r="A90" s="83" t="str">
        <f t="shared" si="4"/>
        <v>x</v>
      </c>
      <c r="B90" s="137" t="s">
        <v>92</v>
      </c>
      <c r="C90" s="16"/>
      <c r="D90" s="16" t="s">
        <v>122</v>
      </c>
      <c r="E90" s="110">
        <f t="shared" si="5"/>
        <v>0</v>
      </c>
      <c r="F90" s="12" t="s">
        <v>122</v>
      </c>
      <c r="G90" s="220" t="str">
        <f t="shared" si="3"/>
        <v/>
      </c>
    </row>
    <row r="91" spans="1:12" ht="15" hidden="1" customHeight="1" x14ac:dyDescent="0.2">
      <c r="A91" s="83" t="str">
        <f t="shared" si="4"/>
        <v>x</v>
      </c>
      <c r="B91" s="137" t="s">
        <v>93</v>
      </c>
      <c r="C91" s="16"/>
      <c r="D91" s="16">
        <v>0</v>
      </c>
      <c r="E91" s="110">
        <f t="shared" si="5"/>
        <v>0</v>
      </c>
      <c r="F91" s="12">
        <v>0</v>
      </c>
      <c r="G91" s="220">
        <f t="shared" si="3"/>
        <v>0</v>
      </c>
    </row>
    <row r="92" spans="1:12" ht="15" hidden="1" customHeight="1" x14ac:dyDescent="0.2">
      <c r="A92" s="83" t="str">
        <f t="shared" si="4"/>
        <v>x</v>
      </c>
      <c r="B92" s="137" t="s">
        <v>61</v>
      </c>
      <c r="C92" s="16"/>
      <c r="D92" s="16">
        <v>0</v>
      </c>
      <c r="E92" s="110">
        <f t="shared" si="5"/>
        <v>0</v>
      </c>
      <c r="F92" s="12">
        <v>0</v>
      </c>
      <c r="G92" s="220">
        <f t="shared" ref="G92:G93" si="6">IFERROR(D92-F92,"")</f>
        <v>0</v>
      </c>
    </row>
    <row r="93" spans="1:12" s="26" customFormat="1" ht="15.75" hidden="1" customHeight="1" x14ac:dyDescent="0.25">
      <c r="A93" s="83" t="str">
        <f t="shared" si="4"/>
        <v>x</v>
      </c>
      <c r="B93" s="137" t="s">
        <v>122</v>
      </c>
      <c r="C93" s="16"/>
      <c r="D93" s="16" t="s">
        <v>122</v>
      </c>
      <c r="E93" s="110">
        <f t="shared" si="5"/>
        <v>0</v>
      </c>
      <c r="F93" s="12" t="s">
        <v>122</v>
      </c>
      <c r="G93" s="220" t="str">
        <f t="shared" si="6"/>
        <v/>
      </c>
      <c r="H93" s="139"/>
      <c r="I93" s="139"/>
      <c r="J93" s="139"/>
      <c r="K93" s="139"/>
      <c r="L93" s="139"/>
    </row>
    <row r="94" spans="1:12" ht="15.75" hidden="1" x14ac:dyDescent="0.2">
      <c r="A94" s="83" t="str">
        <f t="shared" si="4"/>
        <v>x</v>
      </c>
      <c r="B94" s="137" t="s">
        <v>51</v>
      </c>
      <c r="C94" s="16"/>
      <c r="D94" s="16">
        <v>0</v>
      </c>
      <c r="E94" s="110">
        <f>IFERROR(#REF!/C94*100,0)</f>
        <v>0</v>
      </c>
      <c r="F94" s="12">
        <v>0</v>
      </c>
      <c r="G94" s="220">
        <f>IFERROR(D94-F94,"")</f>
        <v>0</v>
      </c>
    </row>
    <row r="95" spans="1:12" ht="15" hidden="1" customHeight="1" x14ac:dyDescent="0.2">
      <c r="A95" s="83" t="str">
        <f t="shared" si="4"/>
        <v>x</v>
      </c>
      <c r="B95" s="172" t="s">
        <v>52</v>
      </c>
      <c r="C95" s="16"/>
      <c r="D95" s="16">
        <v>0</v>
      </c>
      <c r="E95" s="110">
        <f t="shared" ref="E95:E101" si="7">IFERROR(D95/C95*100,0)</f>
        <v>0</v>
      </c>
      <c r="F95" s="12">
        <v>0</v>
      </c>
      <c r="G95" s="220">
        <f t="shared" ref="G95:G101" si="8">IFERROR(D95-F95,"")</f>
        <v>0</v>
      </c>
    </row>
    <row r="96" spans="1:12" ht="15" hidden="1" customHeight="1" x14ac:dyDescent="0.2">
      <c r="A96" s="83" t="str">
        <f t="shared" si="4"/>
        <v>x</v>
      </c>
      <c r="B96" s="137" t="s">
        <v>53</v>
      </c>
      <c r="C96" s="16"/>
      <c r="D96" s="16">
        <v>0</v>
      </c>
      <c r="E96" s="110">
        <f t="shared" si="7"/>
        <v>0</v>
      </c>
      <c r="F96" s="12">
        <v>0</v>
      </c>
      <c r="G96" s="220">
        <f t="shared" si="8"/>
        <v>0</v>
      </c>
    </row>
    <row r="97" spans="1:7" ht="15" hidden="1" customHeight="1" x14ac:dyDescent="0.2">
      <c r="A97" s="83" t="str">
        <f t="shared" si="4"/>
        <v>x</v>
      </c>
      <c r="B97" s="159" t="s">
        <v>77</v>
      </c>
      <c r="C97" s="16"/>
      <c r="D97" s="16">
        <v>0</v>
      </c>
      <c r="E97" s="110">
        <f t="shared" si="7"/>
        <v>0</v>
      </c>
      <c r="F97" s="12">
        <v>0</v>
      </c>
      <c r="G97" s="220">
        <f t="shared" si="8"/>
        <v>0</v>
      </c>
    </row>
    <row r="98" spans="1:7" ht="15" hidden="1" customHeight="1" x14ac:dyDescent="0.2">
      <c r="A98" s="83" t="str">
        <f t="shared" si="4"/>
        <v>x</v>
      </c>
      <c r="B98" s="137" t="s">
        <v>122</v>
      </c>
      <c r="C98" s="16"/>
      <c r="D98" s="16" t="s">
        <v>122</v>
      </c>
      <c r="E98" s="110">
        <f t="shared" si="7"/>
        <v>0</v>
      </c>
      <c r="F98" s="12" t="s">
        <v>122</v>
      </c>
      <c r="G98" s="220" t="str">
        <f t="shared" si="8"/>
        <v/>
      </c>
    </row>
    <row r="99" spans="1:7" ht="15" hidden="1" customHeight="1" x14ac:dyDescent="0.2">
      <c r="A99" s="83" t="str">
        <f t="shared" si="4"/>
        <v>x</v>
      </c>
      <c r="B99" s="137" t="s">
        <v>55</v>
      </c>
      <c r="C99" s="16"/>
      <c r="D99" s="16" t="s">
        <v>122</v>
      </c>
      <c r="E99" s="110">
        <f t="shared" si="7"/>
        <v>0</v>
      </c>
      <c r="F99" s="12" t="s">
        <v>122</v>
      </c>
      <c r="G99" s="220" t="str">
        <f t="shared" si="8"/>
        <v/>
      </c>
    </row>
    <row r="100" spans="1:7" ht="15" hidden="1" customHeight="1" x14ac:dyDescent="0.2">
      <c r="A100" s="83" t="str">
        <f t="shared" si="4"/>
        <v>x</v>
      </c>
      <c r="B100" s="137" t="s">
        <v>56</v>
      </c>
      <c r="C100" s="16"/>
      <c r="D100" s="16" t="s">
        <v>122</v>
      </c>
      <c r="E100" s="110">
        <f t="shared" si="7"/>
        <v>0</v>
      </c>
      <c r="F100" s="12" t="s">
        <v>122</v>
      </c>
      <c r="G100" s="220" t="str">
        <f t="shared" si="8"/>
        <v/>
      </c>
    </row>
    <row r="101" spans="1:7" ht="15" hidden="1" customHeight="1" x14ac:dyDescent="0.2">
      <c r="A101" s="83" t="str">
        <f t="shared" si="4"/>
        <v>x</v>
      </c>
      <c r="B101" s="143" t="s">
        <v>94</v>
      </c>
      <c r="C101" s="126"/>
      <c r="D101" s="126">
        <v>0</v>
      </c>
      <c r="E101" s="112">
        <f t="shared" si="7"/>
        <v>0</v>
      </c>
      <c r="F101" s="223">
        <v>0</v>
      </c>
      <c r="G101" s="222">
        <f t="shared" si="8"/>
        <v>0</v>
      </c>
    </row>
  </sheetData>
  <mergeCells count="5">
    <mergeCell ref="B1:G1"/>
    <mergeCell ref="B3:B4"/>
    <mergeCell ref="D3:G3"/>
    <mergeCell ref="B2:G2"/>
    <mergeCell ref="C3:C4"/>
  </mergeCells>
  <printOptions horizontalCentered="1"/>
  <pageMargins left="0" right="0" top="0" bottom="0" header="0" footer="0"/>
  <pageSetup paperSize="9" scale="51" orientation="portrait" r:id="rId1"/>
  <rowBreaks count="1" manualBreakCount="1">
    <brk id="44" max="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N101"/>
  <sheetViews>
    <sheetView showZeros="0" workbookViewId="0">
      <selection activeCell="B7" sqref="B7"/>
    </sheetView>
  </sheetViews>
  <sheetFormatPr defaultColWidth="9.140625" defaultRowHeight="15" x14ac:dyDescent="0.2"/>
  <cols>
    <col min="1" max="1" width="33.7109375" style="24" customWidth="1"/>
    <col min="2" max="4" width="10.7109375" style="24" customWidth="1"/>
    <col min="5" max="13" width="9.140625" style="24"/>
    <col min="14" max="14" width="12.7109375" style="24" customWidth="1"/>
    <col min="15" max="16384" width="9.140625" style="24"/>
  </cols>
  <sheetData>
    <row r="1" spans="1:14" ht="26.25" customHeight="1" x14ac:dyDescent="0.2">
      <c r="A1" s="336" t="s">
        <v>76</v>
      </c>
      <c r="B1" s="336"/>
      <c r="C1" s="336"/>
      <c r="D1" s="336"/>
      <c r="M1" s="47" t="s">
        <v>103</v>
      </c>
      <c r="N1" s="48">
        <v>43649</v>
      </c>
    </row>
    <row r="2" spans="1:14" ht="15.75" x14ac:dyDescent="0.25">
      <c r="A2" s="46" t="s">
        <v>95</v>
      </c>
      <c r="B2" s="338">
        <f ca="1">TODAY()</f>
        <v>44795</v>
      </c>
      <c r="C2" s="338"/>
      <c r="D2" s="46"/>
      <c r="E2" s="46"/>
      <c r="F2" s="46"/>
    </row>
    <row r="3" spans="1:14" ht="24.75" customHeight="1" x14ac:dyDescent="0.2">
      <c r="A3" s="312" t="s">
        <v>0</v>
      </c>
      <c r="B3" s="332" t="s">
        <v>120</v>
      </c>
      <c r="C3" s="332"/>
      <c r="D3" s="332"/>
    </row>
    <row r="4" spans="1:14" ht="46.5" customHeight="1" x14ac:dyDescent="0.2">
      <c r="A4" s="337"/>
      <c r="B4" s="25" t="s">
        <v>104</v>
      </c>
      <c r="C4" s="25" t="s">
        <v>121</v>
      </c>
      <c r="D4" s="25" t="s">
        <v>68</v>
      </c>
    </row>
    <row r="5" spans="1:14" s="40" customFormat="1" ht="15.75" x14ac:dyDescent="0.2">
      <c r="A5" s="45" t="s">
        <v>1</v>
      </c>
      <c r="B5" s="37">
        <f>B6+B25+B36+B45+B53+B68+B75+B89</f>
        <v>700.3</v>
      </c>
      <c r="C5" s="37" t="e">
        <f>C6+C25+C36+C45+C53+C68+C75+C89</f>
        <v>#N/A</v>
      </c>
      <c r="D5" s="39" t="e">
        <f t="shared" ref="D5:D23" si="0">B5-C5</f>
        <v>#N/A</v>
      </c>
      <c r="E5" s="40">
        <f>E6+E25+E36+E45+E53+E68+E75+E89</f>
        <v>0</v>
      </c>
      <c r="G5" s="40">
        <f>G6+G25+G36+G45+G53+G68+G75+G89</f>
        <v>0</v>
      </c>
    </row>
    <row r="6" spans="1:14" s="40" customFormat="1" ht="15.75" x14ac:dyDescent="0.25">
      <c r="A6" s="20" t="s">
        <v>2</v>
      </c>
      <c r="B6" s="41">
        <f>SUM(B7:B23)</f>
        <v>700.3</v>
      </c>
      <c r="C6" s="41" t="e">
        <f>SUM(C7:C23)</f>
        <v>#N/A</v>
      </c>
      <c r="D6" s="43" t="e">
        <f t="shared" si="0"/>
        <v>#N/A</v>
      </c>
      <c r="E6" s="40">
        <f>SUM(E7:E23)</f>
        <v>0</v>
      </c>
    </row>
    <row r="7" spans="1:14" x14ac:dyDescent="0.2">
      <c r="A7" s="21" t="s">
        <v>3</v>
      </c>
      <c r="B7" s="10">
        <v>700.3</v>
      </c>
      <c r="C7" s="12" t="e">
        <v>#N/A</v>
      </c>
      <c r="D7" s="19" t="e">
        <f t="shared" si="0"/>
        <v>#N/A</v>
      </c>
    </row>
    <row r="8" spans="1:14" x14ac:dyDescent="0.2">
      <c r="A8" s="21" t="s">
        <v>4</v>
      </c>
      <c r="B8" s="10"/>
      <c r="C8" s="12"/>
      <c r="D8" s="19">
        <f t="shared" si="0"/>
        <v>0</v>
      </c>
    </row>
    <row r="9" spans="1:14" x14ac:dyDescent="0.2">
      <c r="A9" s="21" t="s">
        <v>5</v>
      </c>
      <c r="B9" s="10"/>
      <c r="C9" s="12"/>
      <c r="D9" s="19">
        <f t="shared" si="0"/>
        <v>0</v>
      </c>
      <c r="F9" s="36"/>
    </row>
    <row r="10" spans="1:14" x14ac:dyDescent="0.2">
      <c r="A10" s="21" t="s">
        <v>6</v>
      </c>
      <c r="B10" s="10"/>
      <c r="C10" s="12"/>
      <c r="D10" s="19">
        <f t="shared" si="0"/>
        <v>0</v>
      </c>
    </row>
    <row r="11" spans="1:14" x14ac:dyDescent="0.2">
      <c r="A11" s="21" t="s">
        <v>7</v>
      </c>
      <c r="B11" s="10"/>
      <c r="C11" s="12"/>
      <c r="D11" s="19">
        <f t="shared" si="0"/>
        <v>0</v>
      </c>
    </row>
    <row r="12" spans="1:14" x14ac:dyDescent="0.2">
      <c r="A12" s="21" t="s">
        <v>8</v>
      </c>
      <c r="B12" s="10"/>
      <c r="C12" s="12"/>
      <c r="D12" s="19">
        <f t="shared" si="0"/>
        <v>0</v>
      </c>
    </row>
    <row r="13" spans="1:14" x14ac:dyDescent="0.2">
      <c r="A13" s="21" t="s">
        <v>9</v>
      </c>
      <c r="B13" s="10"/>
      <c r="C13" s="12"/>
      <c r="D13" s="19">
        <f t="shared" si="0"/>
        <v>0</v>
      </c>
    </row>
    <row r="14" spans="1:14" x14ac:dyDescent="0.2">
      <c r="A14" s="21" t="s">
        <v>10</v>
      </c>
      <c r="B14" s="10"/>
      <c r="C14" s="12"/>
      <c r="D14" s="19">
        <f t="shared" si="0"/>
        <v>0</v>
      </c>
    </row>
    <row r="15" spans="1:14" x14ac:dyDescent="0.2">
      <c r="A15" s="21" t="s">
        <v>11</v>
      </c>
      <c r="B15" s="10"/>
      <c r="C15" s="12"/>
      <c r="D15" s="19">
        <f t="shared" si="0"/>
        <v>0</v>
      </c>
    </row>
    <row r="16" spans="1:14" x14ac:dyDescent="0.2">
      <c r="A16" s="21" t="s">
        <v>58</v>
      </c>
      <c r="B16" s="10"/>
      <c r="C16" s="12"/>
      <c r="D16" s="19">
        <f t="shared" si="0"/>
        <v>0</v>
      </c>
    </row>
    <row r="17" spans="1:7" x14ac:dyDescent="0.2">
      <c r="A17" s="21" t="s">
        <v>12</v>
      </c>
      <c r="B17" s="10"/>
      <c r="C17" s="12"/>
      <c r="D17" s="19">
        <f t="shared" si="0"/>
        <v>0</v>
      </c>
    </row>
    <row r="18" spans="1:7" x14ac:dyDescent="0.2">
      <c r="A18" s="21" t="s">
        <v>13</v>
      </c>
      <c r="B18" s="10"/>
      <c r="C18" s="12"/>
      <c r="D18" s="19">
        <f t="shared" si="0"/>
        <v>0</v>
      </c>
    </row>
    <row r="19" spans="1:7" x14ac:dyDescent="0.2">
      <c r="A19" s="21" t="s">
        <v>14</v>
      </c>
      <c r="B19" s="10"/>
      <c r="C19" s="12"/>
      <c r="D19" s="19">
        <f t="shared" si="0"/>
        <v>0</v>
      </c>
    </row>
    <row r="20" spans="1:7" x14ac:dyDescent="0.2">
      <c r="A20" s="21" t="s">
        <v>15</v>
      </c>
      <c r="B20" s="10"/>
      <c r="C20" s="12"/>
      <c r="D20" s="19">
        <f t="shared" si="0"/>
        <v>0</v>
      </c>
    </row>
    <row r="21" spans="1:7" x14ac:dyDescent="0.2">
      <c r="A21" s="21" t="s">
        <v>16</v>
      </c>
      <c r="B21" s="10"/>
      <c r="C21" s="12"/>
      <c r="D21" s="19">
        <f t="shared" si="0"/>
        <v>0</v>
      </c>
    </row>
    <row r="22" spans="1:7" x14ac:dyDescent="0.2">
      <c r="A22" s="21" t="s">
        <v>17</v>
      </c>
      <c r="B22" s="10"/>
      <c r="C22" s="12"/>
      <c r="D22" s="19">
        <f t="shared" si="0"/>
        <v>0</v>
      </c>
    </row>
    <row r="23" spans="1:7" x14ac:dyDescent="0.2">
      <c r="A23" s="21" t="s">
        <v>18</v>
      </c>
      <c r="B23" s="10"/>
      <c r="C23" s="12"/>
      <c r="D23" s="19">
        <f t="shared" si="0"/>
        <v>0</v>
      </c>
    </row>
    <row r="24" spans="1:7" s="26" customFormat="1" ht="15.75" hidden="1" customHeight="1" x14ac:dyDescent="0.25">
      <c r="A24" s="21" t="s">
        <v>122</v>
      </c>
      <c r="B24" s="10"/>
      <c r="C24" s="12"/>
      <c r="D24" s="19"/>
    </row>
    <row r="25" spans="1:7" s="44" customFormat="1" ht="15.75" x14ac:dyDescent="0.25">
      <c r="A25" s="20" t="s">
        <v>19</v>
      </c>
      <c r="B25" s="41">
        <f>SUM(B26:B35)</f>
        <v>0</v>
      </c>
      <c r="C25" s="42">
        <f>SUM(C26:C35)</f>
        <v>0</v>
      </c>
      <c r="D25" s="43">
        <f t="shared" ref="D25:D35" si="1">B25-C25</f>
        <v>0</v>
      </c>
      <c r="E25" s="44">
        <f>SUM(E26:E35)</f>
        <v>0</v>
      </c>
      <c r="G25" s="44">
        <f>SUM(G26:G35)</f>
        <v>0</v>
      </c>
    </row>
    <row r="26" spans="1:7" ht="15" customHeight="1" x14ac:dyDescent="0.2">
      <c r="A26" s="21" t="s">
        <v>123</v>
      </c>
      <c r="B26" s="10"/>
      <c r="C26" s="12"/>
      <c r="D26" s="19">
        <f t="shared" si="1"/>
        <v>0</v>
      </c>
    </row>
    <row r="27" spans="1:7" ht="15" customHeight="1" x14ac:dyDescent="0.2">
      <c r="A27" s="21" t="s">
        <v>20</v>
      </c>
      <c r="B27" s="10"/>
      <c r="C27" s="12"/>
      <c r="D27" s="19">
        <f t="shared" si="1"/>
        <v>0</v>
      </c>
    </row>
    <row r="28" spans="1:7" ht="15" customHeight="1" x14ac:dyDescent="0.2">
      <c r="A28" s="21" t="s">
        <v>21</v>
      </c>
      <c r="B28" s="10"/>
      <c r="C28" s="12"/>
      <c r="D28" s="19">
        <f t="shared" si="1"/>
        <v>0</v>
      </c>
    </row>
    <row r="29" spans="1:7" ht="15" hidden="1" customHeight="1" x14ac:dyDescent="0.2">
      <c r="A29" s="21" t="s">
        <v>122</v>
      </c>
      <c r="B29" s="10"/>
      <c r="C29" s="12"/>
      <c r="D29" s="19">
        <f t="shared" si="1"/>
        <v>0</v>
      </c>
    </row>
    <row r="30" spans="1:7" x14ac:dyDescent="0.2">
      <c r="A30" s="21" t="s">
        <v>22</v>
      </c>
      <c r="B30" s="10"/>
      <c r="C30" s="12"/>
      <c r="D30" s="19">
        <f t="shared" si="1"/>
        <v>0</v>
      </c>
    </row>
    <row r="31" spans="1:7" x14ac:dyDescent="0.2">
      <c r="A31" s="21" t="s">
        <v>78</v>
      </c>
      <c r="B31" s="10"/>
      <c r="C31" s="12"/>
      <c r="D31" s="19">
        <f t="shared" si="1"/>
        <v>0</v>
      </c>
    </row>
    <row r="32" spans="1:7" x14ac:dyDescent="0.2">
      <c r="A32" s="21" t="s">
        <v>23</v>
      </c>
      <c r="B32" s="10"/>
      <c r="C32" s="12"/>
      <c r="D32" s="19">
        <f t="shared" si="1"/>
        <v>0</v>
      </c>
    </row>
    <row r="33" spans="1:7" ht="15" customHeight="1" x14ac:dyDescent="0.2">
      <c r="A33" s="21" t="s">
        <v>24</v>
      </c>
      <c r="B33" s="10"/>
      <c r="C33" s="12"/>
      <c r="D33" s="19">
        <f t="shared" si="1"/>
        <v>0</v>
      </c>
    </row>
    <row r="34" spans="1:7" x14ac:dyDescent="0.2">
      <c r="A34" s="21" t="s">
        <v>25</v>
      </c>
      <c r="B34" s="10"/>
      <c r="C34" s="12"/>
      <c r="D34" s="19">
        <f t="shared" si="1"/>
        <v>0</v>
      </c>
    </row>
    <row r="35" spans="1:7" s="26" customFormat="1" ht="15.75" x14ac:dyDescent="0.25">
      <c r="A35" s="21" t="s">
        <v>26</v>
      </c>
      <c r="B35" s="10"/>
      <c r="C35" s="12"/>
      <c r="D35" s="19">
        <f t="shared" si="1"/>
        <v>0</v>
      </c>
    </row>
    <row r="36" spans="1:7" s="44" customFormat="1" ht="15.75" x14ac:dyDescent="0.25">
      <c r="A36" s="20" t="s">
        <v>59</v>
      </c>
      <c r="B36" s="41">
        <f>SUM(B37:B44)</f>
        <v>0</v>
      </c>
      <c r="C36" s="42">
        <f>SUM(C37:C44)</f>
        <v>0</v>
      </c>
      <c r="D36" s="43">
        <f>SUM(D37:D43)</f>
        <v>0</v>
      </c>
      <c r="E36" s="44">
        <f>SUM(E37:E44)</f>
        <v>0</v>
      </c>
      <c r="G36" s="44">
        <f>SUM(G37:G44)</f>
        <v>0</v>
      </c>
    </row>
    <row r="37" spans="1:7" x14ac:dyDescent="0.2">
      <c r="A37" s="21" t="s">
        <v>79</v>
      </c>
      <c r="B37" s="10"/>
      <c r="C37" s="12"/>
      <c r="D37" s="19">
        <f t="shared" ref="D37:D43" si="2">B37-C37</f>
        <v>0</v>
      </c>
    </row>
    <row r="38" spans="1:7" x14ac:dyDescent="0.2">
      <c r="A38" s="21" t="s">
        <v>80</v>
      </c>
      <c r="B38" s="10"/>
      <c r="C38" s="12"/>
      <c r="D38" s="19">
        <f t="shared" si="2"/>
        <v>0</v>
      </c>
    </row>
    <row r="39" spans="1:7" x14ac:dyDescent="0.2">
      <c r="A39" s="22" t="s">
        <v>63</v>
      </c>
      <c r="B39" s="10"/>
      <c r="C39" s="12"/>
      <c r="D39" s="19">
        <f t="shared" si="2"/>
        <v>0</v>
      </c>
    </row>
    <row r="40" spans="1:7" x14ac:dyDescent="0.2">
      <c r="A40" s="21" t="s">
        <v>27</v>
      </c>
      <c r="B40" s="10"/>
      <c r="C40" s="12"/>
      <c r="D40" s="19">
        <f t="shared" si="2"/>
        <v>0</v>
      </c>
    </row>
    <row r="41" spans="1:7" x14ac:dyDescent="0.2">
      <c r="A41" s="21" t="s">
        <v>28</v>
      </c>
      <c r="B41" s="10"/>
      <c r="C41" s="12"/>
      <c r="D41" s="19">
        <f t="shared" si="2"/>
        <v>0</v>
      </c>
    </row>
    <row r="42" spans="1:7" x14ac:dyDescent="0.2">
      <c r="A42" s="21" t="s">
        <v>29</v>
      </c>
      <c r="B42" s="10"/>
      <c r="C42" s="12"/>
      <c r="D42" s="19">
        <f t="shared" si="2"/>
        <v>0</v>
      </c>
    </row>
    <row r="43" spans="1:7" x14ac:dyDescent="0.2">
      <c r="A43" s="21" t="s">
        <v>30</v>
      </c>
      <c r="B43" s="10"/>
      <c r="C43" s="12"/>
      <c r="D43" s="19">
        <f t="shared" si="2"/>
        <v>0</v>
      </c>
    </row>
    <row r="44" spans="1:7" s="26" customFormat="1" ht="15.75" customHeight="1" x14ac:dyDescent="0.25">
      <c r="A44" s="21" t="s">
        <v>64</v>
      </c>
      <c r="B44" s="10"/>
      <c r="C44" s="12"/>
      <c r="D44" s="19"/>
    </row>
    <row r="45" spans="1:7" s="44" customFormat="1" ht="15.75" x14ac:dyDescent="0.25">
      <c r="A45" s="20" t="s">
        <v>62</v>
      </c>
      <c r="B45" s="41">
        <f>SUM(B46:B52)</f>
        <v>0</v>
      </c>
      <c r="C45" s="42">
        <f>SUM(C46:C52)</f>
        <v>0</v>
      </c>
      <c r="D45" s="43">
        <f t="shared" ref="D45:D76" si="3">B45-C45</f>
        <v>0</v>
      </c>
      <c r="E45" s="44">
        <f>SUM(E46:E52)</f>
        <v>0</v>
      </c>
      <c r="G45" s="44">
        <f>SUM(G46:G52)</f>
        <v>0</v>
      </c>
    </row>
    <row r="46" spans="1:7" x14ac:dyDescent="0.2">
      <c r="A46" s="21" t="s">
        <v>81</v>
      </c>
      <c r="B46" s="10"/>
      <c r="C46" s="12"/>
      <c r="D46" s="19">
        <f t="shared" si="3"/>
        <v>0</v>
      </c>
    </row>
    <row r="47" spans="1:7" x14ac:dyDescent="0.2">
      <c r="A47" s="21" t="s">
        <v>82</v>
      </c>
      <c r="B47" s="10"/>
      <c r="C47" s="12"/>
      <c r="D47" s="19">
        <f t="shared" si="3"/>
        <v>0</v>
      </c>
    </row>
    <row r="48" spans="1:7" x14ac:dyDescent="0.2">
      <c r="A48" s="21" t="s">
        <v>83</v>
      </c>
      <c r="B48" s="10"/>
      <c r="C48" s="12"/>
      <c r="D48" s="19">
        <f t="shared" si="3"/>
        <v>0</v>
      </c>
    </row>
    <row r="49" spans="1:7" x14ac:dyDescent="0.2">
      <c r="A49" s="21" t="s">
        <v>84</v>
      </c>
      <c r="B49" s="10"/>
      <c r="C49" s="12"/>
      <c r="D49" s="19">
        <f t="shared" si="3"/>
        <v>0</v>
      </c>
    </row>
    <row r="50" spans="1:7" x14ac:dyDescent="0.2">
      <c r="A50" s="21" t="s">
        <v>96</v>
      </c>
      <c r="B50" s="10"/>
      <c r="C50" s="12"/>
      <c r="D50" s="19">
        <f t="shared" si="3"/>
        <v>0</v>
      </c>
    </row>
    <row r="51" spans="1:7" x14ac:dyDescent="0.2">
      <c r="A51" s="21" t="s">
        <v>85</v>
      </c>
      <c r="B51" s="10"/>
      <c r="C51" s="12"/>
      <c r="D51" s="19">
        <f t="shared" si="3"/>
        <v>0</v>
      </c>
    </row>
    <row r="52" spans="1:7" s="26" customFormat="1" ht="15.75" x14ac:dyDescent="0.25">
      <c r="A52" s="21" t="s">
        <v>97</v>
      </c>
      <c r="B52" s="10"/>
      <c r="C52" s="12"/>
      <c r="D52" s="19">
        <f t="shared" si="3"/>
        <v>0</v>
      </c>
    </row>
    <row r="53" spans="1:7" s="44" customFormat="1" ht="15.75" x14ac:dyDescent="0.25">
      <c r="A53" s="23" t="s">
        <v>31</v>
      </c>
      <c r="B53" s="41">
        <f>SUM(B54:B67)</f>
        <v>0</v>
      </c>
      <c r="C53" s="42">
        <f>SUM(C54:C67)</f>
        <v>0</v>
      </c>
      <c r="D53" s="43">
        <f t="shared" si="3"/>
        <v>0</v>
      </c>
      <c r="E53" s="44">
        <f>SUM(E54:E67)</f>
        <v>0</v>
      </c>
      <c r="G53" s="44">
        <f>SUM(G54:G67)</f>
        <v>0</v>
      </c>
    </row>
    <row r="54" spans="1:7" x14ac:dyDescent="0.2">
      <c r="A54" s="17" t="s">
        <v>86</v>
      </c>
      <c r="B54" s="10"/>
      <c r="C54" s="12"/>
      <c r="D54" s="19">
        <f t="shared" si="3"/>
        <v>0</v>
      </c>
    </row>
    <row r="55" spans="1:7" x14ac:dyDescent="0.2">
      <c r="A55" s="17" t="s">
        <v>87</v>
      </c>
      <c r="B55" s="10"/>
      <c r="C55" s="12"/>
      <c r="D55" s="19">
        <f t="shared" si="3"/>
        <v>0</v>
      </c>
    </row>
    <row r="56" spans="1:7" x14ac:dyDescent="0.2">
      <c r="A56" s="17" t="s">
        <v>88</v>
      </c>
      <c r="B56" s="10"/>
      <c r="C56" s="12"/>
      <c r="D56" s="19">
        <f t="shared" si="3"/>
        <v>0</v>
      </c>
    </row>
    <row r="57" spans="1:7" x14ac:dyDescent="0.2">
      <c r="A57" s="17" t="s">
        <v>89</v>
      </c>
      <c r="B57" s="10"/>
      <c r="C57" s="12"/>
      <c r="D57" s="19">
        <f t="shared" si="3"/>
        <v>0</v>
      </c>
    </row>
    <row r="58" spans="1:7" x14ac:dyDescent="0.2">
      <c r="A58" s="17" t="s">
        <v>57</v>
      </c>
      <c r="B58" s="10"/>
      <c r="C58" s="12"/>
      <c r="D58" s="19">
        <f t="shared" si="3"/>
        <v>0</v>
      </c>
    </row>
    <row r="59" spans="1:7" x14ac:dyDescent="0.2">
      <c r="A59" s="17" t="s">
        <v>32</v>
      </c>
      <c r="B59" s="10"/>
      <c r="C59" s="12"/>
      <c r="D59" s="19">
        <f t="shared" si="3"/>
        <v>0</v>
      </c>
    </row>
    <row r="60" spans="1:7" x14ac:dyDescent="0.2">
      <c r="A60" s="17" t="s">
        <v>60</v>
      </c>
      <c r="B60" s="10"/>
      <c r="C60" s="12"/>
      <c r="D60" s="19">
        <f t="shared" si="3"/>
        <v>0</v>
      </c>
    </row>
    <row r="61" spans="1:7" x14ac:dyDescent="0.2">
      <c r="A61" s="17" t="s">
        <v>33</v>
      </c>
      <c r="B61" s="10"/>
      <c r="C61" s="12"/>
      <c r="D61" s="19">
        <f t="shared" si="3"/>
        <v>0</v>
      </c>
    </row>
    <row r="62" spans="1:7" x14ac:dyDescent="0.2">
      <c r="A62" s="17" t="s">
        <v>90</v>
      </c>
      <c r="B62" s="10"/>
      <c r="C62" s="12"/>
      <c r="D62" s="19">
        <f t="shared" si="3"/>
        <v>0</v>
      </c>
    </row>
    <row r="63" spans="1:7" x14ac:dyDescent="0.2">
      <c r="A63" s="17" t="s">
        <v>34</v>
      </c>
      <c r="B63" s="10"/>
      <c r="C63" s="12"/>
      <c r="D63" s="19">
        <f t="shared" si="3"/>
        <v>0</v>
      </c>
    </row>
    <row r="64" spans="1:7" x14ac:dyDescent="0.2">
      <c r="A64" s="17" t="s">
        <v>35</v>
      </c>
      <c r="B64" s="10"/>
      <c r="C64" s="12"/>
      <c r="D64" s="19">
        <f t="shared" si="3"/>
        <v>0</v>
      </c>
    </row>
    <row r="65" spans="1:7" x14ac:dyDescent="0.2">
      <c r="A65" s="21" t="s">
        <v>36</v>
      </c>
      <c r="B65" s="10"/>
      <c r="C65" s="12"/>
      <c r="D65" s="19">
        <f t="shared" si="3"/>
        <v>0</v>
      </c>
    </row>
    <row r="66" spans="1:7" x14ac:dyDescent="0.2">
      <c r="A66" s="21" t="s">
        <v>37</v>
      </c>
      <c r="B66" s="10"/>
      <c r="C66" s="12"/>
      <c r="D66" s="19">
        <f t="shared" si="3"/>
        <v>0</v>
      </c>
    </row>
    <row r="67" spans="1:7" s="26" customFormat="1" ht="15.75" x14ac:dyDescent="0.25">
      <c r="A67" s="17" t="s">
        <v>38</v>
      </c>
      <c r="B67" s="10"/>
      <c r="C67" s="12"/>
      <c r="D67" s="19">
        <f t="shared" si="3"/>
        <v>0</v>
      </c>
    </row>
    <row r="68" spans="1:7" s="44" customFormat="1" ht="15.75" x14ac:dyDescent="0.25">
      <c r="A68" s="23" t="s">
        <v>124</v>
      </c>
      <c r="B68" s="41">
        <f>SUM(B69:B74)</f>
        <v>0</v>
      </c>
      <c r="C68" s="42">
        <f>SUM(C69:C74)</f>
        <v>0</v>
      </c>
      <c r="D68" s="43">
        <f t="shared" si="3"/>
        <v>0</v>
      </c>
      <c r="E68" s="44">
        <f>SUM(E69:E74)</f>
        <v>0</v>
      </c>
      <c r="G68" s="44">
        <f>SUM(G69:G74)</f>
        <v>0</v>
      </c>
    </row>
    <row r="69" spans="1:7" x14ac:dyDescent="0.2">
      <c r="A69" s="17" t="s">
        <v>91</v>
      </c>
      <c r="B69" s="10"/>
      <c r="C69" s="12"/>
      <c r="D69" s="19">
        <f t="shared" si="3"/>
        <v>0</v>
      </c>
    </row>
    <row r="70" spans="1:7" x14ac:dyDescent="0.2">
      <c r="A70" s="17" t="s">
        <v>39</v>
      </c>
      <c r="B70" s="10"/>
      <c r="C70" s="12"/>
      <c r="D70" s="19">
        <f t="shared" si="3"/>
        <v>0</v>
      </c>
    </row>
    <row r="71" spans="1:7" x14ac:dyDescent="0.2">
      <c r="A71" s="17" t="s">
        <v>40</v>
      </c>
      <c r="B71" s="10"/>
      <c r="C71" s="12"/>
      <c r="D71" s="19">
        <f t="shared" si="3"/>
        <v>0</v>
      </c>
    </row>
    <row r="72" spans="1:7" ht="15" hidden="1" customHeight="1" x14ac:dyDescent="0.2">
      <c r="A72" s="17" t="s">
        <v>122</v>
      </c>
      <c r="B72" s="10"/>
      <c r="C72" s="12"/>
      <c r="D72" s="19">
        <f t="shared" si="3"/>
        <v>0</v>
      </c>
    </row>
    <row r="73" spans="1:7" ht="15" hidden="1" customHeight="1" x14ac:dyDescent="0.2">
      <c r="A73" s="17" t="s">
        <v>122</v>
      </c>
      <c r="B73" s="10"/>
      <c r="C73" s="12"/>
      <c r="D73" s="19">
        <f t="shared" si="3"/>
        <v>0</v>
      </c>
    </row>
    <row r="74" spans="1:7" s="26" customFormat="1" ht="15.75" x14ac:dyDescent="0.25">
      <c r="A74" s="17" t="s">
        <v>41</v>
      </c>
      <c r="B74" s="10"/>
      <c r="C74" s="12"/>
      <c r="D74" s="19">
        <f t="shared" si="3"/>
        <v>0</v>
      </c>
    </row>
    <row r="75" spans="1:7" s="44" customFormat="1" ht="15.75" x14ac:dyDescent="0.25">
      <c r="A75" s="23" t="s">
        <v>42</v>
      </c>
      <c r="B75" s="41">
        <f>SUM(B76:B88)</f>
        <v>0</v>
      </c>
      <c r="C75" s="42">
        <f>SUM(C76:C88)</f>
        <v>0</v>
      </c>
      <c r="D75" s="43">
        <f t="shared" si="3"/>
        <v>0</v>
      </c>
      <c r="E75" s="44">
        <f>SUM(E76:E88)</f>
        <v>0</v>
      </c>
      <c r="G75" s="44">
        <f>SUM(G76:G88)</f>
        <v>0</v>
      </c>
    </row>
    <row r="76" spans="1:7" ht="15" customHeight="1" x14ac:dyDescent="0.2">
      <c r="A76" s="17" t="s">
        <v>125</v>
      </c>
      <c r="B76" s="10"/>
      <c r="C76" s="12"/>
      <c r="D76" s="19">
        <f t="shared" si="3"/>
        <v>0</v>
      </c>
    </row>
    <row r="77" spans="1:7" ht="15" customHeight="1" x14ac:dyDescent="0.2">
      <c r="A77" s="17" t="s">
        <v>126</v>
      </c>
      <c r="B77" s="10"/>
      <c r="C77" s="12"/>
      <c r="D77" s="19">
        <f t="shared" ref="D77:D101" si="4">B77-C77</f>
        <v>0</v>
      </c>
    </row>
    <row r="78" spans="1:7" ht="15" customHeight="1" x14ac:dyDescent="0.2">
      <c r="A78" s="17" t="s">
        <v>127</v>
      </c>
      <c r="B78" s="10"/>
      <c r="C78" s="12"/>
      <c r="D78" s="19">
        <f t="shared" si="4"/>
        <v>0</v>
      </c>
    </row>
    <row r="79" spans="1:7" x14ac:dyDescent="0.2">
      <c r="A79" s="17" t="s">
        <v>43</v>
      </c>
      <c r="B79" s="10"/>
      <c r="C79" s="12"/>
      <c r="D79" s="19">
        <f t="shared" si="4"/>
        <v>0</v>
      </c>
    </row>
    <row r="80" spans="1:7" x14ac:dyDescent="0.2">
      <c r="A80" s="17" t="s">
        <v>44</v>
      </c>
      <c r="B80" s="10"/>
      <c r="C80" s="12"/>
      <c r="D80" s="19">
        <f t="shared" si="4"/>
        <v>0</v>
      </c>
    </row>
    <row r="81" spans="1:7" ht="15" hidden="1" customHeight="1" x14ac:dyDescent="0.2">
      <c r="A81" s="17" t="s">
        <v>122</v>
      </c>
      <c r="B81" s="10"/>
      <c r="C81" s="12"/>
      <c r="D81" s="19">
        <f t="shared" si="4"/>
        <v>0</v>
      </c>
    </row>
    <row r="82" spans="1:7" ht="15" hidden="1" customHeight="1" x14ac:dyDescent="0.2">
      <c r="A82" s="17" t="s">
        <v>122</v>
      </c>
      <c r="B82" s="10"/>
      <c r="C82" s="12"/>
      <c r="D82" s="19">
        <f t="shared" si="4"/>
        <v>0</v>
      </c>
    </row>
    <row r="83" spans="1:7" x14ac:dyDescent="0.2">
      <c r="A83" s="17" t="s">
        <v>45</v>
      </c>
      <c r="B83" s="10"/>
      <c r="C83" s="12"/>
      <c r="D83" s="19">
        <f t="shared" si="4"/>
        <v>0</v>
      </c>
    </row>
    <row r="84" spans="1:7" ht="15" hidden="1" customHeight="1" x14ac:dyDescent="0.2">
      <c r="A84" s="17" t="s">
        <v>122</v>
      </c>
      <c r="B84" s="10"/>
      <c r="C84" s="12"/>
      <c r="D84" s="19">
        <f t="shared" si="4"/>
        <v>0</v>
      </c>
    </row>
    <row r="85" spans="1:7" x14ac:dyDescent="0.2">
      <c r="A85" s="17" t="s">
        <v>46</v>
      </c>
      <c r="B85" s="10"/>
      <c r="C85" s="12"/>
      <c r="D85" s="19">
        <f t="shared" si="4"/>
        <v>0</v>
      </c>
    </row>
    <row r="86" spans="1:7" x14ac:dyDescent="0.2">
      <c r="A86" s="17" t="s">
        <v>47</v>
      </c>
      <c r="B86" s="10"/>
      <c r="C86" s="12"/>
      <c r="D86" s="19">
        <f t="shared" si="4"/>
        <v>0</v>
      </c>
    </row>
    <row r="87" spans="1:7" x14ac:dyDescent="0.2">
      <c r="A87" s="17" t="s">
        <v>48</v>
      </c>
      <c r="B87" s="10"/>
      <c r="C87" s="12"/>
      <c r="D87" s="19">
        <f t="shared" si="4"/>
        <v>0</v>
      </c>
    </row>
    <row r="88" spans="1:7" x14ac:dyDescent="0.2">
      <c r="A88" s="21" t="s">
        <v>49</v>
      </c>
      <c r="B88" s="10"/>
      <c r="C88" s="12"/>
      <c r="D88" s="19">
        <f t="shared" si="4"/>
        <v>0</v>
      </c>
    </row>
    <row r="89" spans="1:7" s="44" customFormat="1" ht="15.75" x14ac:dyDescent="0.25">
      <c r="A89" s="23" t="s">
        <v>50</v>
      </c>
      <c r="B89" s="41">
        <f>SUM(B90:B101)</f>
        <v>0</v>
      </c>
      <c r="C89" s="42">
        <f>SUM(C90:C101)</f>
        <v>0</v>
      </c>
      <c r="D89" s="43">
        <f t="shared" si="4"/>
        <v>0</v>
      </c>
      <c r="E89" s="44">
        <f>SUM(E90:E101)</f>
        <v>0</v>
      </c>
      <c r="G89" s="44">
        <f>SUM(G90:G101)</f>
        <v>0</v>
      </c>
    </row>
    <row r="90" spans="1:7" ht="15" customHeight="1" x14ac:dyDescent="0.2">
      <c r="A90" s="17" t="s">
        <v>92</v>
      </c>
      <c r="B90" s="10"/>
      <c r="C90" s="12"/>
      <c r="D90" s="19">
        <f t="shared" si="4"/>
        <v>0</v>
      </c>
    </row>
    <row r="91" spans="1:7" ht="15" customHeight="1" x14ac:dyDescent="0.2">
      <c r="A91" s="35" t="s">
        <v>93</v>
      </c>
      <c r="B91" s="12">
        <v>0</v>
      </c>
      <c r="C91" s="12"/>
      <c r="D91" s="19">
        <f t="shared" si="4"/>
        <v>0</v>
      </c>
    </row>
    <row r="92" spans="1:7" ht="15" customHeight="1" x14ac:dyDescent="0.2">
      <c r="A92" s="35" t="s">
        <v>61</v>
      </c>
      <c r="B92" s="12"/>
      <c r="C92" s="12"/>
      <c r="D92" s="19">
        <f t="shared" si="4"/>
        <v>0</v>
      </c>
    </row>
    <row r="93" spans="1:7" s="26" customFormat="1" ht="15.75" hidden="1" customHeight="1" x14ac:dyDescent="0.25">
      <c r="A93" s="35" t="s">
        <v>122</v>
      </c>
      <c r="B93" s="12"/>
      <c r="C93" s="12"/>
      <c r="D93" s="19">
        <f t="shared" si="4"/>
        <v>0</v>
      </c>
    </row>
    <row r="94" spans="1:7" x14ac:dyDescent="0.2">
      <c r="A94" s="35" t="s">
        <v>51</v>
      </c>
      <c r="B94" s="12"/>
      <c r="C94" s="12"/>
      <c r="D94" s="19">
        <f t="shared" si="4"/>
        <v>0</v>
      </c>
    </row>
    <row r="95" spans="1:7" ht="15" customHeight="1" x14ac:dyDescent="0.2">
      <c r="A95" s="35" t="s">
        <v>52</v>
      </c>
      <c r="B95" s="28"/>
      <c r="C95" s="28"/>
      <c r="D95" s="29">
        <f t="shared" si="4"/>
        <v>0</v>
      </c>
    </row>
    <row r="96" spans="1:7" ht="15" customHeight="1" x14ac:dyDescent="0.2">
      <c r="A96" s="35" t="s">
        <v>53</v>
      </c>
      <c r="B96" s="28"/>
      <c r="C96" s="28"/>
      <c r="D96" s="29">
        <f t="shared" si="4"/>
        <v>0</v>
      </c>
    </row>
    <row r="97" spans="1:4" ht="15" customHeight="1" x14ac:dyDescent="0.2">
      <c r="A97" s="17" t="s">
        <v>77</v>
      </c>
      <c r="B97" s="27"/>
      <c r="C97" s="28"/>
      <c r="D97" s="29">
        <f t="shared" si="4"/>
        <v>0</v>
      </c>
    </row>
    <row r="98" spans="1:4" ht="15" hidden="1" customHeight="1" x14ac:dyDescent="0.2">
      <c r="A98" s="17" t="s">
        <v>122</v>
      </c>
      <c r="B98" s="27"/>
      <c r="C98" s="28"/>
      <c r="D98" s="29">
        <f t="shared" si="4"/>
        <v>0</v>
      </c>
    </row>
    <row r="99" spans="1:4" ht="15" customHeight="1" x14ac:dyDescent="0.2">
      <c r="A99" s="17" t="s">
        <v>55</v>
      </c>
      <c r="B99" s="27"/>
      <c r="C99" s="28"/>
      <c r="D99" s="29">
        <f t="shared" si="4"/>
        <v>0</v>
      </c>
    </row>
    <row r="100" spans="1:4" ht="15" customHeight="1" x14ac:dyDescent="0.2">
      <c r="A100" s="17" t="s">
        <v>56</v>
      </c>
      <c r="B100" s="27"/>
      <c r="C100" s="28"/>
      <c r="D100" s="29">
        <f t="shared" si="4"/>
        <v>0</v>
      </c>
    </row>
    <row r="101" spans="1:4" ht="15" customHeight="1" x14ac:dyDescent="0.2">
      <c r="A101" s="18" t="s">
        <v>94</v>
      </c>
      <c r="B101" s="30"/>
      <c r="C101" s="31"/>
      <c r="D101" s="32">
        <f t="shared" si="4"/>
        <v>0</v>
      </c>
    </row>
  </sheetData>
  <mergeCells count="4">
    <mergeCell ref="A1:D1"/>
    <mergeCell ref="A3:A4"/>
    <mergeCell ref="B3:D3"/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R101"/>
  <sheetViews>
    <sheetView showGridLines="0" showZeros="0" zoomScale="85" zoomScaleNormal="85" zoomScaleSheetLayoutView="55" workbookViewId="0">
      <pane xSplit="2" ySplit="5" topLeftCell="C25" activePane="bottomRight" state="frozen"/>
      <selection activeCell="B1" sqref="B1:O1"/>
      <selection pane="topRight" activeCell="B1" sqref="B1:O1"/>
      <selection pane="bottomLeft" activeCell="B1" sqref="B1:O1"/>
      <selection pane="bottomRight" activeCell="B2" sqref="B2:O2"/>
    </sheetView>
  </sheetViews>
  <sheetFormatPr defaultColWidth="9.140625" defaultRowHeight="15" x14ac:dyDescent="0.2"/>
  <cols>
    <col min="1" max="1" width="23.7109375" style="51" hidden="1" customWidth="1"/>
    <col min="2" max="2" width="39" style="4" customWidth="1"/>
    <col min="3" max="3" width="18" style="4" customWidth="1"/>
    <col min="4" max="6" width="12.5703125" style="4" customWidth="1"/>
    <col min="7" max="7" width="11.42578125" style="4" customWidth="1"/>
    <col min="8" max="8" width="23.42578125" style="4" customWidth="1"/>
    <col min="9" max="9" width="14.5703125" style="4" customWidth="1"/>
    <col min="10" max="10" width="12.5703125" style="5" customWidth="1"/>
    <col min="11" max="11" width="12.5703125" style="4" customWidth="1"/>
    <col min="12" max="12" width="11.85546875" style="4" customWidth="1"/>
    <col min="13" max="14" width="12.5703125" style="4" customWidth="1"/>
    <col min="15" max="15" width="12.28515625" style="4" customWidth="1"/>
    <col min="16" max="16" width="35.7109375" style="96" customWidth="1"/>
    <col min="17" max="17" width="20.42578125" style="50" hidden="1" customWidth="1"/>
    <col min="18" max="18" width="23" style="49" customWidth="1"/>
    <col min="19" max="16384" width="9.140625" style="4"/>
  </cols>
  <sheetData>
    <row r="1" spans="1:18" ht="16.5" x14ac:dyDescent="0.2">
      <c r="B1" s="302" t="s">
        <v>69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98" t="s">
        <v>98</v>
      </c>
      <c r="Q1" s="102"/>
      <c r="R1" s="141">
        <v>44092</v>
      </c>
    </row>
    <row r="2" spans="1:18" ht="16.899999999999999" customHeight="1" x14ac:dyDescent="0.2">
      <c r="B2" s="302" t="s">
        <v>157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98" t="s">
        <v>114</v>
      </c>
      <c r="Q2" s="87"/>
      <c r="R2" s="88"/>
    </row>
    <row r="3" spans="1:18" s="5" customFormat="1" ht="33.75" customHeight="1" x14ac:dyDescent="0.2">
      <c r="A3" s="51"/>
      <c r="B3" s="296" t="s">
        <v>0</v>
      </c>
      <c r="C3" s="303" t="s">
        <v>149</v>
      </c>
      <c r="D3" s="298" t="s">
        <v>131</v>
      </c>
      <c r="E3" s="299"/>
      <c r="F3" s="299"/>
      <c r="G3" s="299"/>
      <c r="H3" s="305" t="s">
        <v>132</v>
      </c>
      <c r="I3" s="306"/>
      <c r="J3" s="306"/>
      <c r="K3" s="306"/>
      <c r="L3" s="307"/>
      <c r="M3" s="300" t="s">
        <v>133</v>
      </c>
      <c r="N3" s="300"/>
      <c r="O3" s="301"/>
      <c r="P3" s="98" t="s">
        <v>107</v>
      </c>
      <c r="Q3" s="87"/>
      <c r="R3" s="88"/>
    </row>
    <row r="4" spans="1:18" s="5" customFormat="1" ht="46.5" customHeight="1" x14ac:dyDescent="0.2">
      <c r="A4" s="51"/>
      <c r="B4" s="297"/>
      <c r="C4" s="304"/>
      <c r="D4" s="144" t="s">
        <v>151</v>
      </c>
      <c r="E4" s="169" t="s">
        <v>150</v>
      </c>
      <c r="F4" s="146" t="s">
        <v>148</v>
      </c>
      <c r="G4" s="245" t="s">
        <v>152</v>
      </c>
      <c r="H4" s="268" t="s">
        <v>153</v>
      </c>
      <c r="I4" s="273" t="s">
        <v>151</v>
      </c>
      <c r="J4" s="290" t="s">
        <v>154</v>
      </c>
      <c r="K4" s="146" t="s">
        <v>148</v>
      </c>
      <c r="L4" s="146" t="s">
        <v>152</v>
      </c>
      <c r="M4" s="152" t="s">
        <v>151</v>
      </c>
      <c r="N4" s="146" t="s">
        <v>148</v>
      </c>
      <c r="O4" s="146" t="s">
        <v>152</v>
      </c>
      <c r="P4" s="96" t="s">
        <v>142</v>
      </c>
      <c r="Q4" s="53"/>
      <c r="R4" s="53"/>
    </row>
    <row r="5" spans="1:18" s="38" customFormat="1" ht="15.75" x14ac:dyDescent="0.25">
      <c r="A5" s="83">
        <f>IF(OR(D5="",D5=0),"x",D5)</f>
        <v>16551.115999999998</v>
      </c>
      <c r="B5" s="153" t="s">
        <v>1</v>
      </c>
      <c r="C5" s="225">
        <v>29467.9692631</v>
      </c>
      <c r="D5" s="154">
        <f>D6+D25+D36+D45+D53+D68+D75+D89</f>
        <v>16551.115999999998</v>
      </c>
      <c r="E5" s="189">
        <f>IFERROR(D5/C5*100,0)</f>
        <v>56.166462820108286</v>
      </c>
      <c r="F5" s="188">
        <f>F6+F25+F36+F45+F53+F68+F75+F89</f>
        <v>18785.111000000001</v>
      </c>
      <c r="G5" s="64">
        <f t="shared" ref="G5:G68" si="0">IFERROR(D5-F5,"")</f>
        <v>-2233.9950000000026</v>
      </c>
      <c r="H5" s="256">
        <v>82877.408886666672</v>
      </c>
      <c r="I5" s="189">
        <f>I6+I25+I36+I45+I53+I68+I75+I89</f>
        <v>71991.38</v>
      </c>
      <c r="J5" s="256">
        <f t="shared" ref="J5:J36" si="1">IFERROR(I5/H5*100,"")</f>
        <v>86.864901988486253</v>
      </c>
      <c r="K5" s="188">
        <f>K6+K25+K36+K45+K53+K68+K75+K89</f>
        <v>60278.777999999998</v>
      </c>
      <c r="L5" s="64">
        <f t="shared" ref="L5:L36" si="2">IFERROR(I5-K5,"")</f>
        <v>11712.602000000006</v>
      </c>
      <c r="M5" s="156">
        <f t="shared" ref="M5:M36" si="3">IFERROR(IF(D5&gt;0,I5/D5*10,""),"")</f>
        <v>43.496390213203753</v>
      </c>
      <c r="N5" s="55">
        <f t="shared" ref="N5:N36" si="4">IFERROR(IF(F5&gt;0,K5/F5*10,""),"")</f>
        <v>32.088592928729568</v>
      </c>
      <c r="O5" s="115">
        <f>IFERROR(M5-N5,0)</f>
        <v>11.407797284474185</v>
      </c>
      <c r="P5" s="98"/>
      <c r="Q5" s="2" t="s">
        <v>145</v>
      </c>
      <c r="R5" s="3"/>
    </row>
    <row r="6" spans="1:18" s="7" customFormat="1" ht="15.75" x14ac:dyDescent="0.25">
      <c r="A6" s="83">
        <f t="shared" ref="A6:A69" si="5">IF(OR(D6="",D6=0),"x",D6)</f>
        <v>3660.0850000000005</v>
      </c>
      <c r="B6" s="157" t="s">
        <v>2</v>
      </c>
      <c r="C6" s="158">
        <v>5141.5535628999996</v>
      </c>
      <c r="D6" s="148">
        <f>SUM(D7:D24)</f>
        <v>3660.0850000000005</v>
      </c>
      <c r="E6" s="190">
        <f t="shared" ref="E6:E69" si="6">IFERROR(D6/C6*100,0)</f>
        <v>71.186363328199903</v>
      </c>
      <c r="F6" s="183">
        <f>SUM(F7:F24)</f>
        <v>3920.6749999999997</v>
      </c>
      <c r="G6" s="65">
        <f t="shared" si="0"/>
        <v>-260.58999999999924</v>
      </c>
      <c r="H6" s="257">
        <v>19273.028999999999</v>
      </c>
      <c r="I6" s="190">
        <f>SUM(I7:I24)</f>
        <v>18295.191999999995</v>
      </c>
      <c r="J6" s="257">
        <f t="shared" si="1"/>
        <v>94.926396883437462</v>
      </c>
      <c r="K6" s="183">
        <f>SUM(K7:K24)</f>
        <v>14846.322</v>
      </c>
      <c r="L6" s="65">
        <f t="shared" si="2"/>
        <v>3448.8699999999953</v>
      </c>
      <c r="M6" s="76">
        <f t="shared" si="3"/>
        <v>49.98570251783768</v>
      </c>
      <c r="N6" s="56">
        <f t="shared" si="4"/>
        <v>37.866749985652987</v>
      </c>
      <c r="O6" s="116">
        <f t="shared" ref="O6:O69" si="7">IFERROR(M6-N6,0)</f>
        <v>12.118952532184693</v>
      </c>
      <c r="P6" s="98"/>
      <c r="Q6" s="2" t="s">
        <v>145</v>
      </c>
    </row>
    <row r="7" spans="1:18" s="1" customFormat="1" ht="15.75" x14ac:dyDescent="0.2">
      <c r="A7" s="83">
        <f t="shared" si="5"/>
        <v>443.36399999999998</v>
      </c>
      <c r="B7" s="159" t="s">
        <v>3</v>
      </c>
      <c r="C7" s="160">
        <v>491.22944519999999</v>
      </c>
      <c r="D7" s="149">
        <v>443.36399999999998</v>
      </c>
      <c r="E7" s="184">
        <f t="shared" si="6"/>
        <v>90.255990216443152</v>
      </c>
      <c r="F7" s="184">
        <v>417.88200000000001</v>
      </c>
      <c r="G7" s="66">
        <f t="shared" si="0"/>
        <v>25.481999999999971</v>
      </c>
      <c r="H7" s="258">
        <v>2332.7999999999997</v>
      </c>
      <c r="I7" s="184">
        <v>2497.2530000000002</v>
      </c>
      <c r="J7" s="258">
        <f t="shared" si="1"/>
        <v>107.04959705075447</v>
      </c>
      <c r="K7" s="110">
        <v>1852.6659999999999</v>
      </c>
      <c r="L7" s="66">
        <f t="shared" si="2"/>
        <v>644.58700000000022</v>
      </c>
      <c r="M7" s="77">
        <f t="shared" si="3"/>
        <v>56.325118863958288</v>
      </c>
      <c r="N7" s="57">
        <f t="shared" si="4"/>
        <v>44.334668638515176</v>
      </c>
      <c r="O7" s="81">
        <f t="shared" si="7"/>
        <v>11.990450225443112</v>
      </c>
      <c r="P7" s="98"/>
      <c r="Q7" s="2" t="s">
        <v>145</v>
      </c>
    </row>
    <row r="8" spans="1:18" s="1" customFormat="1" ht="15.75" x14ac:dyDescent="0.2">
      <c r="A8" s="83">
        <f t="shared" si="5"/>
        <v>81.543000000000006</v>
      </c>
      <c r="B8" s="159" t="s">
        <v>4</v>
      </c>
      <c r="C8" s="160">
        <v>149.97900000000001</v>
      </c>
      <c r="D8" s="149">
        <v>81.543000000000006</v>
      </c>
      <c r="E8" s="184">
        <f t="shared" si="6"/>
        <v>54.369611745644384</v>
      </c>
      <c r="F8" s="184">
        <v>106.15</v>
      </c>
      <c r="G8" s="66">
        <f t="shared" si="0"/>
        <v>-24.606999999999999</v>
      </c>
      <c r="H8" s="258">
        <v>595</v>
      </c>
      <c r="I8" s="184">
        <v>406.68900000000002</v>
      </c>
      <c r="J8" s="258">
        <f t="shared" si="1"/>
        <v>68.351092436974795</v>
      </c>
      <c r="K8" s="110">
        <v>573.29</v>
      </c>
      <c r="L8" s="66">
        <f t="shared" si="2"/>
        <v>-166.60099999999994</v>
      </c>
      <c r="M8" s="77">
        <f t="shared" si="3"/>
        <v>49.874176814686734</v>
      </c>
      <c r="N8" s="57">
        <f t="shared" si="4"/>
        <v>54.007536504945826</v>
      </c>
      <c r="O8" s="81">
        <f t="shared" si="7"/>
        <v>-4.1333596902590912</v>
      </c>
      <c r="P8" s="98"/>
      <c r="Q8" s="2" t="s">
        <v>145</v>
      </c>
    </row>
    <row r="9" spans="1:18" s="1" customFormat="1" ht="15.75" x14ac:dyDescent="0.2">
      <c r="A9" s="83">
        <f t="shared" si="5"/>
        <v>24.356000000000002</v>
      </c>
      <c r="B9" s="159" t="s">
        <v>5</v>
      </c>
      <c r="C9" s="160">
        <v>51.4529</v>
      </c>
      <c r="D9" s="149">
        <v>24.356000000000002</v>
      </c>
      <c r="E9" s="184">
        <f t="shared" si="6"/>
        <v>47.33649609642994</v>
      </c>
      <c r="F9" s="184">
        <v>31.396000000000001</v>
      </c>
      <c r="G9" s="66">
        <f t="shared" si="0"/>
        <v>-7.0399999999999991</v>
      </c>
      <c r="H9" s="258">
        <v>135.4</v>
      </c>
      <c r="I9" s="184">
        <v>65.804000000000002</v>
      </c>
      <c r="J9" s="258">
        <f t="shared" si="1"/>
        <v>48.599704579025108</v>
      </c>
      <c r="K9" s="110">
        <v>78.918000000000006</v>
      </c>
      <c r="L9" s="66">
        <f t="shared" si="2"/>
        <v>-13.114000000000004</v>
      </c>
      <c r="M9" s="77">
        <f t="shared" si="3"/>
        <v>27.01757267203153</v>
      </c>
      <c r="N9" s="57">
        <f t="shared" si="4"/>
        <v>25.136323098483885</v>
      </c>
      <c r="O9" s="81">
        <f t="shared" si="7"/>
        <v>1.8812495735476453</v>
      </c>
      <c r="P9" s="98"/>
      <c r="Q9" s="2" t="s">
        <v>145</v>
      </c>
    </row>
    <row r="10" spans="1:18" s="1" customFormat="1" ht="15.75" x14ac:dyDescent="0.2">
      <c r="A10" s="83">
        <f t="shared" si="5"/>
        <v>772.4</v>
      </c>
      <c r="B10" s="159" t="s">
        <v>6</v>
      </c>
      <c r="C10" s="160">
        <v>930.87671</v>
      </c>
      <c r="D10" s="149">
        <v>772.4</v>
      </c>
      <c r="E10" s="184">
        <f t="shared" si="6"/>
        <v>82.975542486179506</v>
      </c>
      <c r="F10" s="184">
        <v>618.5</v>
      </c>
      <c r="G10" s="66">
        <f t="shared" si="0"/>
        <v>153.89999999999998</v>
      </c>
      <c r="H10" s="258">
        <v>2934.1</v>
      </c>
      <c r="I10" s="184">
        <v>3628.7</v>
      </c>
      <c r="J10" s="258">
        <f t="shared" si="1"/>
        <v>123.67335809958762</v>
      </c>
      <c r="K10" s="110">
        <v>1859.7</v>
      </c>
      <c r="L10" s="66">
        <f t="shared" si="2"/>
        <v>1768.9999999999998</v>
      </c>
      <c r="M10" s="77">
        <f t="shared" si="3"/>
        <v>46.97954427757638</v>
      </c>
      <c r="N10" s="57">
        <f t="shared" si="4"/>
        <v>30.067906224737268</v>
      </c>
      <c r="O10" s="81">
        <f t="shared" si="7"/>
        <v>16.911638052839113</v>
      </c>
      <c r="P10" s="98"/>
      <c r="Q10" s="2" t="s">
        <v>145</v>
      </c>
    </row>
    <row r="11" spans="1:18" s="1" customFormat="1" ht="15.75" x14ac:dyDescent="0.2">
      <c r="A11" s="83">
        <f t="shared" si="5"/>
        <v>15.297000000000001</v>
      </c>
      <c r="B11" s="159" t="s">
        <v>7</v>
      </c>
      <c r="C11" s="160">
        <v>30.717500000000001</v>
      </c>
      <c r="D11" s="149">
        <v>15.297000000000001</v>
      </c>
      <c r="E11" s="184">
        <f t="shared" si="6"/>
        <v>49.798974525921707</v>
      </c>
      <c r="F11" s="184">
        <v>20.594999999999999</v>
      </c>
      <c r="G11" s="66">
        <f t="shared" si="0"/>
        <v>-5.2979999999999983</v>
      </c>
      <c r="H11" s="258">
        <v>70.841999999999999</v>
      </c>
      <c r="I11" s="184">
        <v>36.726999999999997</v>
      </c>
      <c r="J11" s="258">
        <f t="shared" si="1"/>
        <v>51.843539143445973</v>
      </c>
      <c r="K11" s="110">
        <v>44.555999999999997</v>
      </c>
      <c r="L11" s="66">
        <f t="shared" si="2"/>
        <v>-7.8290000000000006</v>
      </c>
      <c r="M11" s="77">
        <f t="shared" si="3"/>
        <v>24.009282865921421</v>
      </c>
      <c r="N11" s="57">
        <f t="shared" si="4"/>
        <v>21.634377276037874</v>
      </c>
      <c r="O11" s="81">
        <f t="shared" si="7"/>
        <v>2.3749055898835465</v>
      </c>
      <c r="P11" s="98"/>
      <c r="Q11" s="2" t="s">
        <v>145</v>
      </c>
    </row>
    <row r="12" spans="1:18" s="1" customFormat="1" ht="15.75" x14ac:dyDescent="0.2">
      <c r="A12" s="83">
        <f t="shared" si="5"/>
        <v>25</v>
      </c>
      <c r="B12" s="159" t="s">
        <v>8</v>
      </c>
      <c r="C12" s="160">
        <v>61.807009999999998</v>
      </c>
      <c r="D12" s="149">
        <v>25</v>
      </c>
      <c r="E12" s="184">
        <f t="shared" si="6"/>
        <v>40.448486344833704</v>
      </c>
      <c r="F12" s="184">
        <v>23.4</v>
      </c>
      <c r="G12" s="66">
        <f t="shared" si="0"/>
        <v>1.6000000000000014</v>
      </c>
      <c r="H12" s="258">
        <v>108</v>
      </c>
      <c r="I12" s="184">
        <v>79</v>
      </c>
      <c r="J12" s="258">
        <f t="shared" si="1"/>
        <v>73.148148148148152</v>
      </c>
      <c r="K12" s="110">
        <v>81</v>
      </c>
      <c r="L12" s="66">
        <f t="shared" si="2"/>
        <v>-2</v>
      </c>
      <c r="M12" s="77">
        <f t="shared" si="3"/>
        <v>31.6</v>
      </c>
      <c r="N12" s="57">
        <f t="shared" si="4"/>
        <v>34.615384615384613</v>
      </c>
      <c r="O12" s="81">
        <f t="shared" si="7"/>
        <v>-3.0153846153846118</v>
      </c>
      <c r="P12" s="98"/>
      <c r="Q12" s="2" t="s">
        <v>145</v>
      </c>
    </row>
    <row r="13" spans="1:18" s="1" customFormat="1" ht="15.75" x14ac:dyDescent="0.2">
      <c r="A13" s="83">
        <f t="shared" si="5"/>
        <v>1.633</v>
      </c>
      <c r="B13" s="159" t="s">
        <v>9</v>
      </c>
      <c r="C13" s="160">
        <v>8.5535628999996334</v>
      </c>
      <c r="D13" s="149">
        <v>1.633</v>
      </c>
      <c r="E13" s="184">
        <f t="shared" si="6"/>
        <v>19.091459536704527</v>
      </c>
      <c r="F13" s="184">
        <v>2.774</v>
      </c>
      <c r="G13" s="66">
        <f t="shared" si="0"/>
        <v>-1.141</v>
      </c>
      <c r="H13" s="258">
        <v>14.016999999999999</v>
      </c>
      <c r="I13" s="184">
        <v>3.1669999999999998</v>
      </c>
      <c r="J13" s="258">
        <f t="shared" si="1"/>
        <v>22.59399300848969</v>
      </c>
      <c r="K13" s="110">
        <v>4.3239999999999998</v>
      </c>
      <c r="L13" s="66">
        <f t="shared" si="2"/>
        <v>-1.157</v>
      </c>
      <c r="M13" s="77">
        <f t="shared" si="3"/>
        <v>19.393753827311695</v>
      </c>
      <c r="N13" s="57">
        <f t="shared" si="4"/>
        <v>15.58759913482336</v>
      </c>
      <c r="O13" s="81">
        <f t="shared" si="7"/>
        <v>3.8061546924883345</v>
      </c>
      <c r="P13" s="98"/>
      <c r="Q13" s="2" t="s">
        <v>145</v>
      </c>
    </row>
    <row r="14" spans="1:18" s="1" customFormat="1" ht="15.75" x14ac:dyDescent="0.2">
      <c r="A14" s="83">
        <f t="shared" si="5"/>
        <v>440.34100000000001</v>
      </c>
      <c r="B14" s="159" t="s">
        <v>10</v>
      </c>
      <c r="C14" s="160">
        <v>571.14067</v>
      </c>
      <c r="D14" s="149">
        <v>440.34100000000001</v>
      </c>
      <c r="E14" s="184">
        <f t="shared" si="6"/>
        <v>77.098519354259963</v>
      </c>
      <c r="F14" s="184">
        <v>564.13099999999997</v>
      </c>
      <c r="G14" s="66">
        <f t="shared" si="0"/>
        <v>-123.78999999999996</v>
      </c>
      <c r="H14" s="258">
        <v>2760</v>
      </c>
      <c r="I14" s="184">
        <v>2620.98</v>
      </c>
      <c r="J14" s="258">
        <f t="shared" si="1"/>
        <v>94.963043478260872</v>
      </c>
      <c r="K14" s="110">
        <v>2456.65</v>
      </c>
      <c r="L14" s="66">
        <f t="shared" si="2"/>
        <v>164.32999999999993</v>
      </c>
      <c r="M14" s="77">
        <f t="shared" si="3"/>
        <v>59.521598034250729</v>
      </c>
      <c r="N14" s="57">
        <f t="shared" si="4"/>
        <v>43.547509355096601</v>
      </c>
      <c r="O14" s="81">
        <f t="shared" si="7"/>
        <v>15.974088679154129</v>
      </c>
      <c r="P14" s="98"/>
      <c r="Q14" s="2" t="s">
        <v>145</v>
      </c>
    </row>
    <row r="15" spans="1:18" s="1" customFormat="1" ht="15.75" x14ac:dyDescent="0.2">
      <c r="A15" s="83">
        <f t="shared" si="5"/>
        <v>386.4</v>
      </c>
      <c r="B15" s="159" t="s">
        <v>11</v>
      </c>
      <c r="C15" s="160">
        <v>536.78234669999995</v>
      </c>
      <c r="D15" s="149">
        <v>386.4</v>
      </c>
      <c r="E15" s="184">
        <f t="shared" si="6"/>
        <v>71.984483538903248</v>
      </c>
      <c r="F15" s="184">
        <v>461.5</v>
      </c>
      <c r="G15" s="66">
        <f t="shared" si="0"/>
        <v>-75.100000000000023</v>
      </c>
      <c r="H15" s="258">
        <v>1735</v>
      </c>
      <c r="I15" s="184">
        <v>2096.3000000000002</v>
      </c>
      <c r="J15" s="258">
        <f t="shared" si="1"/>
        <v>120.82420749279541</v>
      </c>
      <c r="K15" s="110">
        <v>1763.5</v>
      </c>
      <c r="L15" s="66">
        <f t="shared" si="2"/>
        <v>332.80000000000018</v>
      </c>
      <c r="M15" s="77">
        <f t="shared" si="3"/>
        <v>54.252070393374751</v>
      </c>
      <c r="N15" s="57">
        <f t="shared" si="4"/>
        <v>38.212351029252439</v>
      </c>
      <c r="O15" s="81">
        <f t="shared" si="7"/>
        <v>16.039719364122313</v>
      </c>
      <c r="P15" s="98"/>
      <c r="Q15" s="2" t="s">
        <v>145</v>
      </c>
    </row>
    <row r="16" spans="1:18" s="1" customFormat="1" ht="15.75" x14ac:dyDescent="0.2">
      <c r="A16" s="83">
        <f t="shared" si="5"/>
        <v>54.360999999999997</v>
      </c>
      <c r="B16" s="159" t="s">
        <v>58</v>
      </c>
      <c r="C16" s="160">
        <v>116.111272</v>
      </c>
      <c r="D16" s="149">
        <v>54.360999999999997</v>
      </c>
      <c r="E16" s="184">
        <f t="shared" si="6"/>
        <v>46.818021251201174</v>
      </c>
      <c r="F16" s="184">
        <v>64.006</v>
      </c>
      <c r="G16" s="66">
        <f t="shared" si="0"/>
        <v>-9.6450000000000031</v>
      </c>
      <c r="H16" s="258">
        <v>323.5</v>
      </c>
      <c r="I16" s="184">
        <v>219.52699999999999</v>
      </c>
      <c r="J16" s="258">
        <f t="shared" si="1"/>
        <v>67.859969088098921</v>
      </c>
      <c r="K16" s="110">
        <v>209.143</v>
      </c>
      <c r="L16" s="66">
        <f t="shared" si="2"/>
        <v>10.383999999999986</v>
      </c>
      <c r="M16" s="77">
        <f t="shared" si="3"/>
        <v>40.383179117381943</v>
      </c>
      <c r="N16" s="57">
        <f t="shared" si="4"/>
        <v>32.675530419023218</v>
      </c>
      <c r="O16" s="81">
        <f t="shared" si="7"/>
        <v>7.7076486983587245</v>
      </c>
      <c r="P16" s="98"/>
      <c r="Q16" s="2" t="s">
        <v>145</v>
      </c>
    </row>
    <row r="17" spans="1:17" s="1" customFormat="1" ht="15.75" x14ac:dyDescent="0.2">
      <c r="A17" s="83">
        <f t="shared" si="5"/>
        <v>322.976</v>
      </c>
      <c r="B17" s="159" t="s">
        <v>12</v>
      </c>
      <c r="C17" s="160">
        <v>515.84430999999995</v>
      </c>
      <c r="D17" s="149">
        <v>322.976</v>
      </c>
      <c r="E17" s="184">
        <f t="shared" si="6"/>
        <v>62.611139395915806</v>
      </c>
      <c r="F17" s="184">
        <v>443.8</v>
      </c>
      <c r="G17" s="66">
        <f t="shared" si="0"/>
        <v>-120.82400000000001</v>
      </c>
      <c r="H17" s="258">
        <v>2170</v>
      </c>
      <c r="I17" s="184">
        <v>1737.59</v>
      </c>
      <c r="J17" s="258">
        <f t="shared" si="1"/>
        <v>80.073271889400928</v>
      </c>
      <c r="K17" s="110">
        <v>1917.48</v>
      </c>
      <c r="L17" s="66">
        <f t="shared" si="2"/>
        <v>-179.8900000000001</v>
      </c>
      <c r="M17" s="77">
        <f t="shared" si="3"/>
        <v>53.79935351233528</v>
      </c>
      <c r="N17" s="57">
        <f t="shared" si="4"/>
        <v>43.205948625506984</v>
      </c>
      <c r="O17" s="81">
        <f t="shared" si="7"/>
        <v>10.593404886828296</v>
      </c>
      <c r="P17" s="98"/>
      <c r="Q17" s="2" t="s">
        <v>145</v>
      </c>
    </row>
    <row r="18" spans="1:17" s="1" customFormat="1" ht="15.75" x14ac:dyDescent="0.2">
      <c r="A18" s="83">
        <f t="shared" si="5"/>
        <v>318</v>
      </c>
      <c r="B18" s="159" t="s">
        <v>13</v>
      </c>
      <c r="C18" s="160">
        <v>461.65134999999998</v>
      </c>
      <c r="D18" s="149">
        <v>318</v>
      </c>
      <c r="E18" s="184">
        <f t="shared" si="6"/>
        <v>68.883151755106965</v>
      </c>
      <c r="F18" s="184">
        <v>345.85</v>
      </c>
      <c r="G18" s="66">
        <f t="shared" si="0"/>
        <v>-27.850000000000023</v>
      </c>
      <c r="H18" s="258">
        <v>1924.1999999999998</v>
      </c>
      <c r="I18" s="184">
        <v>1426.52</v>
      </c>
      <c r="J18" s="258">
        <f t="shared" si="1"/>
        <v>74.135744725080556</v>
      </c>
      <c r="K18" s="110">
        <v>1148.2</v>
      </c>
      <c r="L18" s="66">
        <f t="shared" si="2"/>
        <v>278.31999999999994</v>
      </c>
      <c r="M18" s="77">
        <f t="shared" si="3"/>
        <v>44.859119496855342</v>
      </c>
      <c r="N18" s="57">
        <f t="shared" si="4"/>
        <v>33.199363886077776</v>
      </c>
      <c r="O18" s="81">
        <f t="shared" si="7"/>
        <v>11.659755610777566</v>
      </c>
      <c r="P18" s="98"/>
      <c r="Q18" s="2" t="s">
        <v>145</v>
      </c>
    </row>
    <row r="19" spans="1:17" s="1" customFormat="1" ht="15.75" x14ac:dyDescent="0.2">
      <c r="A19" s="83">
        <f t="shared" si="5"/>
        <v>34.905999999999999</v>
      </c>
      <c r="B19" s="159" t="s">
        <v>14</v>
      </c>
      <c r="C19" s="160">
        <v>72.77825</v>
      </c>
      <c r="D19" s="149">
        <v>34.905999999999999</v>
      </c>
      <c r="E19" s="184">
        <f t="shared" si="6"/>
        <v>47.962131543421279</v>
      </c>
      <c r="F19" s="184">
        <v>38.572000000000003</v>
      </c>
      <c r="G19" s="66">
        <f t="shared" si="0"/>
        <v>-3.6660000000000039</v>
      </c>
      <c r="H19" s="258">
        <v>163.4</v>
      </c>
      <c r="I19" s="184">
        <v>99.497</v>
      </c>
      <c r="J19" s="258">
        <f t="shared" si="1"/>
        <v>60.891676866585065</v>
      </c>
      <c r="K19" s="110">
        <v>106.39400000000001</v>
      </c>
      <c r="L19" s="66">
        <f t="shared" si="2"/>
        <v>-6.8970000000000056</v>
      </c>
      <c r="M19" s="77">
        <f t="shared" si="3"/>
        <v>28.504268607116256</v>
      </c>
      <c r="N19" s="57">
        <f t="shared" si="4"/>
        <v>27.583220989318676</v>
      </c>
      <c r="O19" s="81">
        <f t="shared" si="7"/>
        <v>0.92104761779757993</v>
      </c>
      <c r="P19" s="98"/>
      <c r="Q19" s="2" t="s">
        <v>145</v>
      </c>
    </row>
    <row r="20" spans="1:17" s="1" customFormat="1" ht="15.75" x14ac:dyDescent="0.2">
      <c r="A20" s="83">
        <f t="shared" si="5"/>
        <v>529.96699999999998</v>
      </c>
      <c r="B20" s="159" t="s">
        <v>15</v>
      </c>
      <c r="C20" s="160">
        <v>671.58090000000004</v>
      </c>
      <c r="D20" s="149">
        <v>529.96699999999998</v>
      </c>
      <c r="E20" s="184">
        <f t="shared" si="6"/>
        <v>78.913352062275735</v>
      </c>
      <c r="F20" s="184">
        <v>460.125</v>
      </c>
      <c r="G20" s="66">
        <f t="shared" si="0"/>
        <v>69.841999999999985</v>
      </c>
      <c r="H20" s="258">
        <v>2332.5</v>
      </c>
      <c r="I20" s="184">
        <v>2364.681</v>
      </c>
      <c r="J20" s="258">
        <f t="shared" si="1"/>
        <v>101.37967845659163</v>
      </c>
      <c r="K20" s="110">
        <v>1526.0840000000001</v>
      </c>
      <c r="L20" s="66">
        <f t="shared" si="2"/>
        <v>838.59699999999998</v>
      </c>
      <c r="M20" s="77">
        <f t="shared" si="3"/>
        <v>44.619400830617757</v>
      </c>
      <c r="N20" s="57">
        <f t="shared" si="4"/>
        <v>33.166726433034498</v>
      </c>
      <c r="O20" s="81">
        <f t="shared" si="7"/>
        <v>11.452674397583259</v>
      </c>
      <c r="P20" s="98"/>
      <c r="Q20" s="2" t="s">
        <v>145</v>
      </c>
    </row>
    <row r="21" spans="1:17" s="1" customFormat="1" ht="15.75" x14ac:dyDescent="0.2">
      <c r="A21" s="83">
        <f t="shared" si="5"/>
        <v>5.71</v>
      </c>
      <c r="B21" s="159" t="s">
        <v>16</v>
      </c>
      <c r="C21" s="160">
        <v>27.945740000000001</v>
      </c>
      <c r="D21" s="149">
        <v>5.71</v>
      </c>
      <c r="E21" s="184">
        <f t="shared" si="6"/>
        <v>20.432452316524806</v>
      </c>
      <c r="F21" s="184">
        <v>6.98</v>
      </c>
      <c r="G21" s="66">
        <f t="shared" si="0"/>
        <v>-1.2700000000000005</v>
      </c>
      <c r="H21" s="258">
        <v>56.120000000000005</v>
      </c>
      <c r="I21" s="184">
        <v>18.172999999999998</v>
      </c>
      <c r="J21" s="258">
        <f t="shared" si="1"/>
        <v>32.382394868139698</v>
      </c>
      <c r="K21" s="110">
        <v>20.47</v>
      </c>
      <c r="L21" s="66">
        <f t="shared" si="2"/>
        <v>-2.2970000000000006</v>
      </c>
      <c r="M21" s="77">
        <f t="shared" si="3"/>
        <v>31.826619964973727</v>
      </c>
      <c r="N21" s="57">
        <f t="shared" si="4"/>
        <v>29.326647564469912</v>
      </c>
      <c r="O21" s="81">
        <f t="shared" si="7"/>
        <v>2.4999724005038146</v>
      </c>
      <c r="P21" s="98"/>
      <c r="Q21" s="2" t="s">
        <v>145</v>
      </c>
    </row>
    <row r="22" spans="1:17" s="1" customFormat="1" ht="15.75" x14ac:dyDescent="0.2">
      <c r="A22" s="83">
        <f t="shared" si="5"/>
        <v>199.1</v>
      </c>
      <c r="B22" s="159" t="s">
        <v>17</v>
      </c>
      <c r="C22" s="160">
        <v>428.62309900000002</v>
      </c>
      <c r="D22" s="149">
        <v>199.1</v>
      </c>
      <c r="E22" s="184">
        <f t="shared" si="6"/>
        <v>46.451066324822591</v>
      </c>
      <c r="F22" s="184">
        <v>308.2</v>
      </c>
      <c r="G22" s="66">
        <f t="shared" si="0"/>
        <v>-109.1</v>
      </c>
      <c r="H22" s="258">
        <v>1586.7</v>
      </c>
      <c r="I22" s="184">
        <v>982.6</v>
      </c>
      <c r="J22" s="258">
        <f t="shared" si="1"/>
        <v>61.927270435495053</v>
      </c>
      <c r="K22" s="110">
        <v>1189</v>
      </c>
      <c r="L22" s="66">
        <f t="shared" si="2"/>
        <v>-206.39999999999998</v>
      </c>
      <c r="M22" s="77">
        <f t="shared" si="3"/>
        <v>49.352084379708685</v>
      </c>
      <c r="N22" s="57">
        <f t="shared" si="4"/>
        <v>38.578844905905257</v>
      </c>
      <c r="O22" s="81">
        <f t="shared" si="7"/>
        <v>10.773239473803429</v>
      </c>
      <c r="P22" s="98"/>
      <c r="Q22" s="2" t="s">
        <v>145</v>
      </c>
    </row>
    <row r="23" spans="1:17" s="1" customFormat="1" ht="15.75" x14ac:dyDescent="0.2">
      <c r="A23" s="83">
        <f t="shared" si="5"/>
        <v>4.7309999999999999</v>
      </c>
      <c r="B23" s="159" t="s">
        <v>18</v>
      </c>
      <c r="C23" s="160">
        <v>14.43906</v>
      </c>
      <c r="D23" s="149">
        <v>4.7309999999999999</v>
      </c>
      <c r="E23" s="184">
        <f t="shared" si="6"/>
        <v>32.765290815330083</v>
      </c>
      <c r="F23" s="184">
        <v>6.8140000000000001</v>
      </c>
      <c r="G23" s="66">
        <f t="shared" si="0"/>
        <v>-2.0830000000000002</v>
      </c>
      <c r="H23" s="258">
        <v>31.45</v>
      </c>
      <c r="I23" s="184">
        <v>11.984</v>
      </c>
      <c r="J23" s="258">
        <f t="shared" si="1"/>
        <v>38.104928457869633</v>
      </c>
      <c r="K23" s="110">
        <v>14.946999999999999</v>
      </c>
      <c r="L23" s="66">
        <f t="shared" si="2"/>
        <v>-2.9629999999999992</v>
      </c>
      <c r="M23" s="77">
        <f t="shared" si="3"/>
        <v>25.330796871697316</v>
      </c>
      <c r="N23" s="57">
        <f t="shared" si="4"/>
        <v>21.935720575286176</v>
      </c>
      <c r="O23" s="81">
        <f t="shared" si="7"/>
        <v>3.3950762964111405</v>
      </c>
      <c r="P23" s="98"/>
      <c r="Q23" s="2" t="s">
        <v>145</v>
      </c>
    </row>
    <row r="24" spans="1:17" s="1" customFormat="1" ht="15.75" hidden="1" x14ac:dyDescent="0.2">
      <c r="A24" s="83" t="str">
        <f t="shared" si="5"/>
        <v>x</v>
      </c>
      <c r="B24" s="159" t="s">
        <v>140</v>
      </c>
      <c r="C24" s="160" t="s">
        <v>155</v>
      </c>
      <c r="D24" s="149" t="s">
        <v>122</v>
      </c>
      <c r="E24" s="184">
        <f t="shared" si="6"/>
        <v>0</v>
      </c>
      <c r="F24" s="184" t="s">
        <v>122</v>
      </c>
      <c r="G24" s="66" t="str">
        <f t="shared" si="0"/>
        <v/>
      </c>
      <c r="H24" s="258">
        <v>0</v>
      </c>
      <c r="I24" s="184" t="s">
        <v>122</v>
      </c>
      <c r="J24" s="258" t="str">
        <f t="shared" si="1"/>
        <v/>
      </c>
      <c r="K24" s="110" t="s">
        <v>122</v>
      </c>
      <c r="L24" s="66" t="str">
        <f t="shared" si="2"/>
        <v/>
      </c>
      <c r="M24" s="77" t="str">
        <f t="shared" si="3"/>
        <v/>
      </c>
      <c r="N24" s="57" t="str">
        <f t="shared" si="4"/>
        <v/>
      </c>
      <c r="O24" s="81">
        <f t="shared" si="7"/>
        <v>0</v>
      </c>
      <c r="P24" s="98"/>
      <c r="Q24" s="2" t="s">
        <v>145</v>
      </c>
    </row>
    <row r="25" spans="1:17" s="7" customFormat="1" ht="15.75" customHeight="1" x14ac:dyDescent="0.25">
      <c r="A25" s="83">
        <f t="shared" si="5"/>
        <v>69.021000000000001</v>
      </c>
      <c r="B25" s="157" t="s">
        <v>19</v>
      </c>
      <c r="C25" s="158">
        <v>167.99615</v>
      </c>
      <c r="D25" s="148">
        <f>SUM(D26:D35)</f>
        <v>69.021000000000001</v>
      </c>
      <c r="E25" s="190">
        <f t="shared" si="6"/>
        <v>41.084870099701689</v>
      </c>
      <c r="F25" s="185">
        <f>SUM(F26:F35)</f>
        <v>93.037999999999997</v>
      </c>
      <c r="G25" s="65">
        <f t="shared" si="0"/>
        <v>-24.016999999999996</v>
      </c>
      <c r="H25" s="257">
        <v>648.05999999999995</v>
      </c>
      <c r="I25" s="190">
        <f>SUM(I26:I35)</f>
        <v>297.74</v>
      </c>
      <c r="J25" s="289">
        <f t="shared" si="1"/>
        <v>45.943276857081138</v>
      </c>
      <c r="K25" s="183">
        <f>SUM(K26:K35)</f>
        <v>417.06799999999998</v>
      </c>
      <c r="L25" s="65">
        <f t="shared" si="2"/>
        <v>-119.32799999999997</v>
      </c>
      <c r="M25" s="76">
        <f t="shared" si="3"/>
        <v>43.13759580417554</v>
      </c>
      <c r="N25" s="56">
        <f t="shared" si="4"/>
        <v>44.827704808787807</v>
      </c>
      <c r="O25" s="80">
        <f t="shared" si="7"/>
        <v>-1.6901090046122675</v>
      </c>
      <c r="P25" s="98"/>
      <c r="Q25" s="2" t="s">
        <v>145</v>
      </c>
    </row>
    <row r="26" spans="1:17" s="1" customFormat="1" ht="15.75" hidden="1" x14ac:dyDescent="0.2">
      <c r="A26" s="83" t="str">
        <f t="shared" si="5"/>
        <v>x</v>
      </c>
      <c r="B26" s="159" t="s">
        <v>123</v>
      </c>
      <c r="C26" s="160" t="s">
        <v>122</v>
      </c>
      <c r="D26" s="149">
        <v>0</v>
      </c>
      <c r="E26" s="184">
        <f t="shared" si="6"/>
        <v>0</v>
      </c>
      <c r="F26" s="184">
        <v>0</v>
      </c>
      <c r="G26" s="67">
        <f t="shared" si="0"/>
        <v>0</v>
      </c>
      <c r="H26" s="259">
        <v>0</v>
      </c>
      <c r="I26" s="184">
        <v>0</v>
      </c>
      <c r="J26" s="258" t="str">
        <f t="shared" si="1"/>
        <v/>
      </c>
      <c r="K26" s="110">
        <v>0</v>
      </c>
      <c r="L26" s="67">
        <f t="shared" si="2"/>
        <v>0</v>
      </c>
      <c r="M26" s="77" t="str">
        <f t="shared" si="3"/>
        <v/>
      </c>
      <c r="N26" s="58" t="str">
        <f t="shared" si="4"/>
        <v/>
      </c>
      <c r="O26" s="117">
        <f t="shared" si="7"/>
        <v>0</v>
      </c>
      <c r="P26" s="98"/>
      <c r="Q26" s="2" t="s">
        <v>145</v>
      </c>
    </row>
    <row r="27" spans="1:17" s="1" customFormat="1" ht="15.75" hidden="1" x14ac:dyDescent="0.2">
      <c r="A27" s="83" t="str">
        <f t="shared" si="5"/>
        <v>x</v>
      </c>
      <c r="B27" s="159" t="s">
        <v>20</v>
      </c>
      <c r="C27" s="160" t="s">
        <v>155</v>
      </c>
      <c r="D27" s="149">
        <v>0</v>
      </c>
      <c r="E27" s="184">
        <f t="shared" si="6"/>
        <v>0</v>
      </c>
      <c r="F27" s="184">
        <v>0</v>
      </c>
      <c r="G27" s="67">
        <f t="shared" si="0"/>
        <v>0</v>
      </c>
      <c r="H27" s="259">
        <v>0</v>
      </c>
      <c r="I27" s="184">
        <v>0</v>
      </c>
      <c r="J27" s="258" t="str">
        <f t="shared" si="1"/>
        <v/>
      </c>
      <c r="K27" s="110">
        <v>0</v>
      </c>
      <c r="L27" s="67">
        <f t="shared" si="2"/>
        <v>0</v>
      </c>
      <c r="M27" s="77" t="str">
        <f t="shared" si="3"/>
        <v/>
      </c>
      <c r="N27" s="58" t="str">
        <f t="shared" si="4"/>
        <v/>
      </c>
      <c r="O27" s="117">
        <f t="shared" si="7"/>
        <v>0</v>
      </c>
      <c r="P27" s="98"/>
      <c r="Q27" s="2" t="s">
        <v>146</v>
      </c>
    </row>
    <row r="28" spans="1:17" s="1" customFormat="1" ht="15.75" hidden="1" x14ac:dyDescent="0.2">
      <c r="A28" s="83" t="str">
        <f t="shared" si="5"/>
        <v>x</v>
      </c>
      <c r="B28" s="159" t="s">
        <v>21</v>
      </c>
      <c r="C28" s="160" t="s">
        <v>155</v>
      </c>
      <c r="D28" s="149">
        <v>0</v>
      </c>
      <c r="E28" s="184">
        <f t="shared" si="6"/>
        <v>0</v>
      </c>
      <c r="F28" s="184">
        <v>4.8000000000000001E-2</v>
      </c>
      <c r="G28" s="67">
        <f t="shared" si="0"/>
        <v>-4.8000000000000001E-2</v>
      </c>
      <c r="H28" s="259">
        <v>0.35</v>
      </c>
      <c r="I28" s="184">
        <v>0</v>
      </c>
      <c r="J28" s="258">
        <f t="shared" si="1"/>
        <v>0</v>
      </c>
      <c r="K28" s="110">
        <v>3.9E-2</v>
      </c>
      <c r="L28" s="67">
        <f t="shared" si="2"/>
        <v>-3.9E-2</v>
      </c>
      <c r="M28" s="77" t="str">
        <f t="shared" si="3"/>
        <v/>
      </c>
      <c r="N28" s="58">
        <f t="shared" si="4"/>
        <v>8.125</v>
      </c>
      <c r="O28" s="117">
        <f t="shared" si="7"/>
        <v>0</v>
      </c>
      <c r="P28" s="98"/>
      <c r="Q28" s="2" t="s">
        <v>145</v>
      </c>
    </row>
    <row r="29" spans="1:17" s="1" customFormat="1" ht="15.75" hidden="1" x14ac:dyDescent="0.2">
      <c r="A29" s="83" t="str">
        <f t="shared" si="5"/>
        <v>x</v>
      </c>
      <c r="B29" s="159" t="s">
        <v>122</v>
      </c>
      <c r="C29" s="160"/>
      <c r="D29" s="149" t="s">
        <v>122</v>
      </c>
      <c r="E29" s="184">
        <f t="shared" si="6"/>
        <v>0</v>
      </c>
      <c r="F29" s="184" t="s">
        <v>122</v>
      </c>
      <c r="G29" s="67" t="str">
        <f t="shared" si="0"/>
        <v/>
      </c>
      <c r="H29" s="259">
        <v>0</v>
      </c>
      <c r="I29" s="184" t="s">
        <v>122</v>
      </c>
      <c r="J29" s="258" t="str">
        <f t="shared" si="1"/>
        <v/>
      </c>
      <c r="K29" s="110" t="s">
        <v>122</v>
      </c>
      <c r="L29" s="67" t="str">
        <f t="shared" si="2"/>
        <v/>
      </c>
      <c r="M29" s="77" t="str">
        <f t="shared" si="3"/>
        <v/>
      </c>
      <c r="N29" s="58" t="str">
        <f t="shared" si="4"/>
        <v/>
      </c>
      <c r="O29" s="117">
        <f t="shared" si="7"/>
        <v>0</v>
      </c>
      <c r="P29" s="98"/>
      <c r="Q29" s="2" t="s">
        <v>145</v>
      </c>
    </row>
    <row r="30" spans="1:17" s="1" customFormat="1" ht="15.75" x14ac:dyDescent="0.2">
      <c r="A30" s="83">
        <f t="shared" si="5"/>
        <v>1.2869999999999999</v>
      </c>
      <c r="B30" s="159" t="s">
        <v>22</v>
      </c>
      <c r="C30" s="160">
        <v>15.03012</v>
      </c>
      <c r="D30" s="149">
        <v>1.2869999999999999</v>
      </c>
      <c r="E30" s="184">
        <f t="shared" si="6"/>
        <v>8.5628058857813514</v>
      </c>
      <c r="F30" s="184">
        <v>5.3440000000000003</v>
      </c>
      <c r="G30" s="66">
        <f t="shared" si="0"/>
        <v>-4.0570000000000004</v>
      </c>
      <c r="H30" s="258">
        <v>17.899999999999999</v>
      </c>
      <c r="I30" s="184">
        <v>2.9769999999999999</v>
      </c>
      <c r="J30" s="258">
        <f t="shared" si="1"/>
        <v>16.631284916201118</v>
      </c>
      <c r="K30" s="110">
        <v>7.9880000000000004</v>
      </c>
      <c r="L30" s="66">
        <f t="shared" si="2"/>
        <v>-5.011000000000001</v>
      </c>
      <c r="M30" s="77">
        <f t="shared" si="3"/>
        <v>23.131313131313131</v>
      </c>
      <c r="N30" s="57">
        <f t="shared" si="4"/>
        <v>14.947604790419163</v>
      </c>
      <c r="O30" s="81">
        <f t="shared" si="7"/>
        <v>8.1837083408939684</v>
      </c>
      <c r="P30" s="98"/>
      <c r="Q30" s="2" t="s">
        <v>145</v>
      </c>
    </row>
    <row r="31" spans="1:17" s="1" customFormat="1" ht="15.75" x14ac:dyDescent="0.2">
      <c r="A31" s="83">
        <f t="shared" si="5"/>
        <v>48.527999999999999</v>
      </c>
      <c r="B31" s="159" t="s">
        <v>78</v>
      </c>
      <c r="C31" s="160">
        <v>96.871170000000006</v>
      </c>
      <c r="D31" s="149">
        <v>48.527999999999999</v>
      </c>
      <c r="E31" s="184">
        <f t="shared" si="6"/>
        <v>50.095399900713488</v>
      </c>
      <c r="F31" s="184">
        <v>50.518999999999998</v>
      </c>
      <c r="G31" s="67">
        <f t="shared" si="0"/>
        <v>-1.9909999999999997</v>
      </c>
      <c r="H31" s="259">
        <v>461</v>
      </c>
      <c r="I31" s="184">
        <v>228.73</v>
      </c>
      <c r="J31" s="258">
        <f t="shared" si="1"/>
        <v>49.616052060737523</v>
      </c>
      <c r="K31" s="110">
        <v>271.80900000000003</v>
      </c>
      <c r="L31" s="67">
        <f t="shared" si="2"/>
        <v>-43.079000000000036</v>
      </c>
      <c r="M31" s="77">
        <f t="shared" si="3"/>
        <v>47.133613583910325</v>
      </c>
      <c r="N31" s="58">
        <f t="shared" si="4"/>
        <v>53.803321522595468</v>
      </c>
      <c r="O31" s="117">
        <f t="shared" si="7"/>
        <v>-6.6697079386851428</v>
      </c>
      <c r="P31" s="98"/>
      <c r="Q31" s="2" t="s">
        <v>145</v>
      </c>
    </row>
    <row r="32" spans="1:17" s="1" customFormat="1" ht="15.75" x14ac:dyDescent="0.2">
      <c r="A32" s="83">
        <f t="shared" si="5"/>
        <v>5.6909999999999998</v>
      </c>
      <c r="B32" s="159" t="s">
        <v>23</v>
      </c>
      <c r="C32" s="160">
        <v>14.6677</v>
      </c>
      <c r="D32" s="149">
        <v>5.6909999999999998</v>
      </c>
      <c r="E32" s="184">
        <f t="shared" si="6"/>
        <v>38.799539123379944</v>
      </c>
      <c r="F32" s="184">
        <v>9.6460000000000008</v>
      </c>
      <c r="G32" s="66">
        <f t="shared" si="0"/>
        <v>-3.955000000000001</v>
      </c>
      <c r="H32" s="258">
        <v>54</v>
      </c>
      <c r="I32" s="184">
        <v>16.015000000000001</v>
      </c>
      <c r="J32" s="258">
        <f t="shared" si="1"/>
        <v>29.657407407407412</v>
      </c>
      <c r="K32" s="110">
        <v>35.378</v>
      </c>
      <c r="L32" s="66">
        <f t="shared" si="2"/>
        <v>-19.363</v>
      </c>
      <c r="M32" s="77">
        <f t="shared" si="3"/>
        <v>28.140924266385522</v>
      </c>
      <c r="N32" s="57">
        <f t="shared" si="4"/>
        <v>36.676342525399129</v>
      </c>
      <c r="O32" s="81">
        <f t="shared" si="7"/>
        <v>-8.535418259013607</v>
      </c>
      <c r="P32" s="98"/>
      <c r="Q32" s="2" t="s">
        <v>145</v>
      </c>
    </row>
    <row r="33" spans="1:17" s="1" customFormat="1" ht="15.75" hidden="1" x14ac:dyDescent="0.2">
      <c r="A33" s="83" t="str">
        <f t="shared" si="5"/>
        <v>x</v>
      </c>
      <c r="B33" s="159" t="s">
        <v>24</v>
      </c>
      <c r="C33" s="160"/>
      <c r="D33" s="149" t="s">
        <v>122</v>
      </c>
      <c r="E33" s="184">
        <f t="shared" si="6"/>
        <v>0</v>
      </c>
      <c r="F33" s="184" t="s">
        <v>122</v>
      </c>
      <c r="G33" s="67" t="str">
        <f t="shared" si="0"/>
        <v/>
      </c>
      <c r="H33" s="259">
        <v>0</v>
      </c>
      <c r="I33" s="184" t="s">
        <v>122</v>
      </c>
      <c r="J33" s="258" t="str">
        <f t="shared" si="1"/>
        <v/>
      </c>
      <c r="K33" s="110" t="s">
        <v>122</v>
      </c>
      <c r="L33" s="67" t="str">
        <f t="shared" si="2"/>
        <v/>
      </c>
      <c r="M33" s="77" t="str">
        <f t="shared" si="3"/>
        <v/>
      </c>
      <c r="N33" s="58" t="str">
        <f t="shared" si="4"/>
        <v/>
      </c>
      <c r="O33" s="117">
        <f t="shared" si="7"/>
        <v>0</v>
      </c>
      <c r="P33" s="98"/>
      <c r="Q33" s="2" t="s">
        <v>145</v>
      </c>
    </row>
    <row r="34" spans="1:17" s="1" customFormat="1" ht="15.75" hidden="1" x14ac:dyDescent="0.2">
      <c r="A34" s="83" t="str">
        <f t="shared" si="5"/>
        <v>x</v>
      </c>
      <c r="B34" s="159" t="s">
        <v>25</v>
      </c>
      <c r="C34" s="160">
        <v>4.4206000000000003</v>
      </c>
      <c r="D34" s="149">
        <v>0</v>
      </c>
      <c r="E34" s="184">
        <f t="shared" si="6"/>
        <v>0</v>
      </c>
      <c r="F34" s="184">
        <v>4.7190000000000003</v>
      </c>
      <c r="G34" s="67">
        <f t="shared" si="0"/>
        <v>-4.7190000000000003</v>
      </c>
      <c r="H34" s="259">
        <v>15.18</v>
      </c>
      <c r="I34" s="184">
        <v>0</v>
      </c>
      <c r="J34" s="258">
        <f t="shared" si="1"/>
        <v>0</v>
      </c>
      <c r="K34" s="110">
        <v>9.9239999999999995</v>
      </c>
      <c r="L34" s="67">
        <f t="shared" si="2"/>
        <v>-9.9239999999999995</v>
      </c>
      <c r="M34" s="77" t="str">
        <f t="shared" si="3"/>
        <v/>
      </c>
      <c r="N34" s="58">
        <f t="shared" si="4"/>
        <v>21.029879211697391</v>
      </c>
      <c r="O34" s="117">
        <f t="shared" si="7"/>
        <v>0</v>
      </c>
      <c r="P34" s="98"/>
      <c r="Q34" s="2" t="s">
        <v>145</v>
      </c>
    </row>
    <row r="35" spans="1:17" s="1" customFormat="1" ht="15.75" x14ac:dyDescent="0.2">
      <c r="A35" s="83">
        <f t="shared" si="5"/>
        <v>13.515000000000001</v>
      </c>
      <c r="B35" s="159" t="s">
        <v>26</v>
      </c>
      <c r="C35" s="160">
        <v>36.7485</v>
      </c>
      <c r="D35" s="149">
        <v>13.515000000000001</v>
      </c>
      <c r="E35" s="184">
        <f t="shared" si="6"/>
        <v>36.777011306583944</v>
      </c>
      <c r="F35" s="184">
        <v>22.762</v>
      </c>
      <c r="G35" s="66">
        <f t="shared" si="0"/>
        <v>-9.2469999999999999</v>
      </c>
      <c r="H35" s="258">
        <v>99.63</v>
      </c>
      <c r="I35" s="184">
        <v>50.018000000000001</v>
      </c>
      <c r="J35" s="258">
        <f t="shared" si="1"/>
        <v>50.203753889390747</v>
      </c>
      <c r="K35" s="110">
        <v>91.93</v>
      </c>
      <c r="L35" s="66">
        <f t="shared" si="2"/>
        <v>-41.912000000000006</v>
      </c>
      <c r="M35" s="77">
        <f t="shared" si="3"/>
        <v>37.009248982611915</v>
      </c>
      <c r="N35" s="57">
        <f t="shared" si="4"/>
        <v>40.3874879184606</v>
      </c>
      <c r="O35" s="81">
        <f t="shared" si="7"/>
        <v>-3.3782389358486853</v>
      </c>
      <c r="P35" s="98"/>
      <c r="Q35" s="2" t="s">
        <v>145</v>
      </c>
    </row>
    <row r="36" spans="1:17" s="7" customFormat="1" ht="15.75" customHeight="1" x14ac:dyDescent="0.25">
      <c r="A36" s="83">
        <f t="shared" si="5"/>
        <v>6931.1399999999994</v>
      </c>
      <c r="B36" s="157" t="s">
        <v>59</v>
      </c>
      <c r="C36" s="158">
        <v>6979.5579796000002</v>
      </c>
      <c r="D36" s="148">
        <f>SUM(D37:D44)</f>
        <v>6931.1399999999994</v>
      </c>
      <c r="E36" s="190">
        <f t="shared" si="6"/>
        <v>99.306288740038866</v>
      </c>
      <c r="F36" s="109">
        <f>SUM(F37:F44)</f>
        <v>6379.2709999999997</v>
      </c>
      <c r="G36" s="65">
        <f t="shared" si="0"/>
        <v>551.86899999999969</v>
      </c>
      <c r="H36" s="257">
        <v>26469.444</v>
      </c>
      <c r="I36" s="190">
        <f>SUM(I37:I44)</f>
        <v>32313.525000000001</v>
      </c>
      <c r="J36" s="289">
        <f t="shared" si="1"/>
        <v>122.07859371734442</v>
      </c>
      <c r="K36" s="183">
        <f>SUM(K37:K44)</f>
        <v>26577.65</v>
      </c>
      <c r="L36" s="65">
        <f t="shared" si="2"/>
        <v>5735.875</v>
      </c>
      <c r="M36" s="76">
        <f t="shared" si="3"/>
        <v>46.62079398194237</v>
      </c>
      <c r="N36" s="56">
        <f t="shared" si="4"/>
        <v>41.662519118563864</v>
      </c>
      <c r="O36" s="80">
        <f t="shared" si="7"/>
        <v>4.9582748633785059</v>
      </c>
      <c r="P36" s="98"/>
      <c r="Q36" s="2" t="s">
        <v>145</v>
      </c>
    </row>
    <row r="37" spans="1:17" s="9" customFormat="1" ht="15.75" x14ac:dyDescent="0.2">
      <c r="A37" s="83">
        <f t="shared" si="5"/>
        <v>83.448999999999998</v>
      </c>
      <c r="B37" s="159" t="s">
        <v>79</v>
      </c>
      <c r="C37" s="160">
        <v>83.449079999999995</v>
      </c>
      <c r="D37" s="149">
        <v>83.448999999999998</v>
      </c>
      <c r="E37" s="184">
        <f t="shared" si="6"/>
        <v>99.999904133155212</v>
      </c>
      <c r="F37" s="184">
        <v>92.150999999999996</v>
      </c>
      <c r="G37" s="67">
        <f t="shared" si="0"/>
        <v>-8.7019999999999982</v>
      </c>
      <c r="H37" s="259">
        <v>402.88799999999998</v>
      </c>
      <c r="I37" s="184">
        <v>422.303</v>
      </c>
      <c r="J37" s="258">
        <f t="shared" ref="J37:J68" si="8">IFERROR(I37/H37*100,"")</f>
        <v>104.81895712952482</v>
      </c>
      <c r="K37" s="110">
        <v>441.69099999999997</v>
      </c>
      <c r="L37" s="67">
        <f t="shared" ref="L37:L68" si="9">IFERROR(I37-K37,"")</f>
        <v>-19.387999999999977</v>
      </c>
      <c r="M37" s="77">
        <f t="shared" ref="M37:M68" si="10">IFERROR(IF(D37&gt;0,I37/D37*10,""),"")</f>
        <v>50.606118707234359</v>
      </c>
      <c r="N37" s="58">
        <f t="shared" ref="N37:N68" si="11">IFERROR(IF(F37&gt;0,K37/F37*10,""),"")</f>
        <v>47.931221581968728</v>
      </c>
      <c r="O37" s="117">
        <f t="shared" si="7"/>
        <v>2.6748971252656304</v>
      </c>
      <c r="P37" s="98"/>
      <c r="Q37" s="2" t="s">
        <v>145</v>
      </c>
    </row>
    <row r="38" spans="1:17" s="1" customFormat="1" ht="15.75" x14ac:dyDescent="0.2">
      <c r="A38" s="83">
        <f t="shared" si="5"/>
        <v>245.035</v>
      </c>
      <c r="B38" s="159" t="s">
        <v>80</v>
      </c>
      <c r="C38" s="160">
        <v>251.33802</v>
      </c>
      <c r="D38" s="149">
        <v>245.035</v>
      </c>
      <c r="E38" s="184">
        <f t="shared" si="6"/>
        <v>97.492213871980056</v>
      </c>
      <c r="F38" s="184">
        <v>220.03399999999999</v>
      </c>
      <c r="G38" s="67">
        <f t="shared" si="0"/>
        <v>25.001000000000005</v>
      </c>
      <c r="H38" s="259">
        <v>460.7</v>
      </c>
      <c r="I38" s="184">
        <v>670.74300000000005</v>
      </c>
      <c r="J38" s="258">
        <f t="shared" si="8"/>
        <v>145.59214239201216</v>
      </c>
      <c r="K38" s="110">
        <v>531.52300000000002</v>
      </c>
      <c r="L38" s="67">
        <f t="shared" si="9"/>
        <v>139.22000000000003</v>
      </c>
      <c r="M38" s="77">
        <f t="shared" si="10"/>
        <v>27.373354826861473</v>
      </c>
      <c r="N38" s="58">
        <f t="shared" si="11"/>
        <v>24.156403101338885</v>
      </c>
      <c r="O38" s="117">
        <f t="shared" si="7"/>
        <v>3.2169517255225877</v>
      </c>
      <c r="P38" s="98"/>
      <c r="Q38" s="2" t="s">
        <v>145</v>
      </c>
    </row>
    <row r="39" spans="1:17" s="3" customFormat="1" ht="15.75" x14ac:dyDescent="0.2">
      <c r="A39" s="83">
        <f t="shared" si="5"/>
        <v>333.8</v>
      </c>
      <c r="B39" s="161" t="s">
        <v>63</v>
      </c>
      <c r="C39" s="160">
        <v>299.90106120000002</v>
      </c>
      <c r="D39" s="149">
        <v>333.8</v>
      </c>
      <c r="E39" s="184">
        <f t="shared" si="6"/>
        <v>111.30337407422284</v>
      </c>
      <c r="F39" s="184">
        <v>308.017</v>
      </c>
      <c r="G39" s="68">
        <f t="shared" si="0"/>
        <v>25.783000000000015</v>
      </c>
      <c r="H39" s="260">
        <v>832.44500000000005</v>
      </c>
      <c r="I39" s="184">
        <v>1358.5</v>
      </c>
      <c r="J39" s="258">
        <f t="shared" si="8"/>
        <v>163.19396476644101</v>
      </c>
      <c r="K39" s="110">
        <v>922.8</v>
      </c>
      <c r="L39" s="68">
        <f t="shared" si="9"/>
        <v>435.70000000000005</v>
      </c>
      <c r="M39" s="78">
        <f t="shared" si="10"/>
        <v>40.698022768124616</v>
      </c>
      <c r="N39" s="58">
        <f t="shared" si="11"/>
        <v>29.959385358600336</v>
      </c>
      <c r="O39" s="117">
        <f t="shared" si="7"/>
        <v>10.73863740952428</v>
      </c>
      <c r="P39" s="98"/>
      <c r="Q39" s="2" t="s">
        <v>145</v>
      </c>
    </row>
    <row r="40" spans="1:17" s="1" customFormat="1" ht="15.75" x14ac:dyDescent="0.2">
      <c r="A40" s="83">
        <f t="shared" si="5"/>
        <v>1593.3019999999999</v>
      </c>
      <c r="B40" s="159" t="s">
        <v>27</v>
      </c>
      <c r="C40" s="160">
        <v>1593.3024356999999</v>
      </c>
      <c r="D40" s="149">
        <v>1593.3019999999999</v>
      </c>
      <c r="E40" s="184">
        <f t="shared" si="6"/>
        <v>99.999972654281436</v>
      </c>
      <c r="F40" s="184">
        <v>1672.1379999999999</v>
      </c>
      <c r="G40" s="67">
        <f t="shared" si="0"/>
        <v>-78.836000000000013</v>
      </c>
      <c r="H40" s="259">
        <v>9281.8000000000011</v>
      </c>
      <c r="I40" s="184">
        <v>10721.5</v>
      </c>
      <c r="J40" s="258">
        <f t="shared" si="8"/>
        <v>115.51100002154753</v>
      </c>
      <c r="K40" s="110">
        <v>10625.288</v>
      </c>
      <c r="L40" s="67">
        <f t="shared" si="9"/>
        <v>96.211999999999534</v>
      </c>
      <c r="M40" s="77">
        <f t="shared" si="10"/>
        <v>67.291072251211631</v>
      </c>
      <c r="N40" s="58">
        <f t="shared" si="11"/>
        <v>63.54312861737489</v>
      </c>
      <c r="O40" s="117">
        <f t="shared" si="7"/>
        <v>3.7479436338367407</v>
      </c>
      <c r="P40" s="98"/>
      <c r="Q40" s="2" t="s">
        <v>145</v>
      </c>
    </row>
    <row r="41" spans="1:17" s="1" customFormat="1" ht="15.75" x14ac:dyDescent="0.2">
      <c r="A41" s="83">
        <f t="shared" si="5"/>
        <v>3.7650000000000001</v>
      </c>
      <c r="B41" s="159" t="s">
        <v>28</v>
      </c>
      <c r="C41" s="160">
        <v>4.1779796000000715</v>
      </c>
      <c r="D41" s="149">
        <v>3.7650000000000001</v>
      </c>
      <c r="E41" s="184">
        <f t="shared" si="6"/>
        <v>90.115327513804417</v>
      </c>
      <c r="F41" s="184">
        <v>3.4039999999999999</v>
      </c>
      <c r="G41" s="66">
        <f t="shared" si="0"/>
        <v>0.36100000000000021</v>
      </c>
      <c r="H41" s="258">
        <v>11.7</v>
      </c>
      <c r="I41" s="184">
        <v>9.7889999999999997</v>
      </c>
      <c r="J41" s="258">
        <f t="shared" si="8"/>
        <v>83.666666666666671</v>
      </c>
      <c r="K41" s="110">
        <v>9.7889999999999997</v>
      </c>
      <c r="L41" s="66">
        <f t="shared" si="9"/>
        <v>0</v>
      </c>
      <c r="M41" s="77">
        <f t="shared" si="10"/>
        <v>25.999999999999996</v>
      </c>
      <c r="N41" s="57">
        <f t="shared" si="11"/>
        <v>28.75734430082256</v>
      </c>
      <c r="O41" s="81">
        <f t="shared" si="7"/>
        <v>-2.7573443008225631</v>
      </c>
      <c r="P41" s="98"/>
      <c r="Q41" s="2" t="s">
        <v>145</v>
      </c>
    </row>
    <row r="42" spans="1:17" s="1" customFormat="1" ht="15.75" x14ac:dyDescent="0.2">
      <c r="A42" s="83">
        <f t="shared" si="5"/>
        <v>1671.12</v>
      </c>
      <c r="B42" s="159" t="s">
        <v>29</v>
      </c>
      <c r="C42" s="160">
        <v>1740.6727317</v>
      </c>
      <c r="D42" s="149">
        <v>1671.12</v>
      </c>
      <c r="E42" s="184">
        <f t="shared" si="6"/>
        <v>96.004261431034621</v>
      </c>
      <c r="F42" s="184">
        <v>1199.97</v>
      </c>
      <c r="G42" s="66">
        <f t="shared" si="0"/>
        <v>471.14999999999986</v>
      </c>
      <c r="H42" s="258">
        <v>4071.3599999999997</v>
      </c>
      <c r="I42" s="184">
        <v>5777.8</v>
      </c>
      <c r="J42" s="258">
        <f t="shared" si="8"/>
        <v>141.91326731116877</v>
      </c>
      <c r="K42" s="110">
        <v>2686.32</v>
      </c>
      <c r="L42" s="66">
        <f t="shared" si="9"/>
        <v>3091.48</v>
      </c>
      <c r="M42" s="77">
        <f t="shared" si="10"/>
        <v>34.574417157355548</v>
      </c>
      <c r="N42" s="58">
        <f t="shared" si="11"/>
        <v>22.386559663991598</v>
      </c>
      <c r="O42" s="117">
        <f t="shared" si="7"/>
        <v>12.18785749336395</v>
      </c>
      <c r="P42" s="98"/>
      <c r="Q42" s="2" t="s">
        <v>145</v>
      </c>
    </row>
    <row r="43" spans="1:17" s="1" customFormat="1" ht="15.75" x14ac:dyDescent="0.2">
      <c r="A43" s="83">
        <f t="shared" si="5"/>
        <v>3000.4</v>
      </c>
      <c r="B43" s="159" t="s">
        <v>30</v>
      </c>
      <c r="C43" s="160">
        <v>3006.5754710000001</v>
      </c>
      <c r="D43" s="149">
        <v>3000.4</v>
      </c>
      <c r="E43" s="184">
        <f t="shared" si="6"/>
        <v>99.794601164694996</v>
      </c>
      <c r="F43" s="184">
        <v>2883.4</v>
      </c>
      <c r="G43" s="67">
        <f t="shared" si="0"/>
        <v>117</v>
      </c>
      <c r="H43" s="259">
        <v>11407.75</v>
      </c>
      <c r="I43" s="184">
        <v>13352.1</v>
      </c>
      <c r="J43" s="258">
        <f t="shared" si="8"/>
        <v>117.04411474655387</v>
      </c>
      <c r="K43" s="110">
        <v>11359.7</v>
      </c>
      <c r="L43" s="67">
        <f t="shared" si="9"/>
        <v>1992.3999999999996</v>
      </c>
      <c r="M43" s="77">
        <f t="shared" si="10"/>
        <v>44.501066524463404</v>
      </c>
      <c r="N43" s="58">
        <f t="shared" si="11"/>
        <v>39.396892557397514</v>
      </c>
      <c r="O43" s="117">
        <f t="shared" si="7"/>
        <v>5.1041739670658899</v>
      </c>
      <c r="P43" s="98"/>
      <c r="Q43" s="2" t="s">
        <v>145</v>
      </c>
    </row>
    <row r="44" spans="1:17" s="1" customFormat="1" ht="15.75" x14ac:dyDescent="0.2">
      <c r="A44" s="83">
        <f t="shared" si="5"/>
        <v>0.26900000000000002</v>
      </c>
      <c r="B44" s="159" t="s">
        <v>64</v>
      </c>
      <c r="C44" s="149">
        <v>0.14000000000000001</v>
      </c>
      <c r="D44" s="149">
        <v>0.26900000000000002</v>
      </c>
      <c r="E44" s="184">
        <f t="shared" si="6"/>
        <v>192.14285714285714</v>
      </c>
      <c r="F44" s="184">
        <v>0.157</v>
      </c>
      <c r="G44" s="67">
        <f t="shared" si="0"/>
        <v>0.11200000000000002</v>
      </c>
      <c r="H44" s="259">
        <v>0.80100000000000005</v>
      </c>
      <c r="I44" s="184">
        <v>0.79</v>
      </c>
      <c r="J44" s="258">
        <f t="shared" si="8"/>
        <v>98.626716604244692</v>
      </c>
      <c r="K44" s="110">
        <v>0.53900000000000003</v>
      </c>
      <c r="L44" s="67">
        <f t="shared" si="9"/>
        <v>0.251</v>
      </c>
      <c r="M44" s="77">
        <f t="shared" si="10"/>
        <v>29.368029739776951</v>
      </c>
      <c r="N44" s="58">
        <f t="shared" si="11"/>
        <v>34.331210191082803</v>
      </c>
      <c r="O44" s="117">
        <f t="shared" si="7"/>
        <v>-4.9631804513058526</v>
      </c>
      <c r="P44" s="98"/>
      <c r="Q44" s="2" t="s">
        <v>145</v>
      </c>
    </row>
    <row r="45" spans="1:17" s="7" customFormat="1" ht="15.75" customHeight="1" x14ac:dyDescent="0.25">
      <c r="A45" s="83">
        <f t="shared" si="5"/>
        <v>2076.6790000000001</v>
      </c>
      <c r="B45" s="157" t="s">
        <v>62</v>
      </c>
      <c r="C45" s="158">
        <v>2098.3249464</v>
      </c>
      <c r="D45" s="148">
        <f>SUM(D46:D52)</f>
        <v>2076.6790000000001</v>
      </c>
      <c r="E45" s="190">
        <f t="shared" si="6"/>
        <v>98.968417811686564</v>
      </c>
      <c r="F45" s="109">
        <f>SUM(F46:F52)</f>
        <v>2094.88</v>
      </c>
      <c r="G45" s="69">
        <f t="shared" si="0"/>
        <v>-18.201000000000022</v>
      </c>
      <c r="H45" s="261">
        <v>7720.4</v>
      </c>
      <c r="I45" s="190">
        <f>SUM(I46:I52)</f>
        <v>7731.2510000000002</v>
      </c>
      <c r="J45" s="289">
        <f t="shared" si="8"/>
        <v>100.14054971245014</v>
      </c>
      <c r="K45" s="183">
        <f>SUM(K46:K52)</f>
        <v>7733.3670000000002</v>
      </c>
      <c r="L45" s="69">
        <f t="shared" si="9"/>
        <v>-2.1159999999999854</v>
      </c>
      <c r="M45" s="76">
        <f t="shared" si="10"/>
        <v>37.228916939016571</v>
      </c>
      <c r="N45" s="59">
        <f t="shared" si="11"/>
        <v>36.91556079584511</v>
      </c>
      <c r="O45" s="116">
        <f t="shared" si="7"/>
        <v>0.3133561431714611</v>
      </c>
      <c r="P45" s="127"/>
      <c r="Q45" s="128" t="s">
        <v>145</v>
      </c>
    </row>
    <row r="46" spans="1:17" s="1" customFormat="1" ht="15.75" x14ac:dyDescent="0.2">
      <c r="A46" s="83">
        <f t="shared" si="5"/>
        <v>80.78</v>
      </c>
      <c r="B46" s="159" t="s">
        <v>81</v>
      </c>
      <c r="C46" s="160">
        <v>80.869500000000002</v>
      </c>
      <c r="D46" s="149">
        <v>80.78</v>
      </c>
      <c r="E46" s="184">
        <f t="shared" si="6"/>
        <v>99.889327867737535</v>
      </c>
      <c r="F46" s="184">
        <v>75.953000000000003</v>
      </c>
      <c r="G46" s="67">
        <f t="shared" si="0"/>
        <v>4.8269999999999982</v>
      </c>
      <c r="H46" s="259">
        <v>182</v>
      </c>
      <c r="I46" s="184">
        <v>196.654</v>
      </c>
      <c r="J46" s="258">
        <f t="shared" si="8"/>
        <v>108.05164835164835</v>
      </c>
      <c r="K46" s="110">
        <v>171.63</v>
      </c>
      <c r="L46" s="67">
        <f t="shared" si="9"/>
        <v>25.024000000000001</v>
      </c>
      <c r="M46" s="77">
        <f t="shared" si="10"/>
        <v>24.344392176281254</v>
      </c>
      <c r="N46" s="58">
        <f t="shared" si="11"/>
        <v>22.596869116427261</v>
      </c>
      <c r="O46" s="117">
        <f t="shared" si="7"/>
        <v>1.747523059853993</v>
      </c>
      <c r="P46" s="98"/>
      <c r="Q46" s="2" t="s">
        <v>145</v>
      </c>
    </row>
    <row r="47" spans="1:17" s="1" customFormat="1" ht="15.75" x14ac:dyDescent="0.2">
      <c r="A47" s="83">
        <f t="shared" si="5"/>
        <v>10.15</v>
      </c>
      <c r="B47" s="159" t="s">
        <v>82</v>
      </c>
      <c r="C47" s="160">
        <v>15.8405</v>
      </c>
      <c r="D47" s="149">
        <v>10.15</v>
      </c>
      <c r="E47" s="184">
        <f t="shared" si="6"/>
        <v>64.076260219058739</v>
      </c>
      <c r="F47" s="184">
        <v>12.888999999999999</v>
      </c>
      <c r="G47" s="67">
        <f t="shared" si="0"/>
        <v>-2.738999999999999</v>
      </c>
      <c r="H47" s="262">
        <v>40.6</v>
      </c>
      <c r="I47" s="184">
        <v>43.645000000000003</v>
      </c>
      <c r="J47" s="258">
        <f t="shared" si="8"/>
        <v>107.5</v>
      </c>
      <c r="K47" s="110">
        <v>40.338999999999999</v>
      </c>
      <c r="L47" s="67">
        <f t="shared" si="9"/>
        <v>3.3060000000000045</v>
      </c>
      <c r="M47" s="77">
        <f t="shared" si="10"/>
        <v>43</v>
      </c>
      <c r="N47" s="58">
        <f t="shared" si="11"/>
        <v>31.297230196291412</v>
      </c>
      <c r="O47" s="117">
        <f t="shared" si="7"/>
        <v>11.702769803708588</v>
      </c>
      <c r="P47" s="98"/>
      <c r="Q47" s="2" t="s">
        <v>145</v>
      </c>
    </row>
    <row r="48" spans="1:17" s="1" customFormat="1" ht="15.75" x14ac:dyDescent="0.2">
      <c r="A48" s="83">
        <f t="shared" si="5"/>
        <v>43.704999999999998</v>
      </c>
      <c r="B48" s="159" t="s">
        <v>83</v>
      </c>
      <c r="C48" s="160">
        <v>44.518813100000003</v>
      </c>
      <c r="D48" s="149">
        <v>43.704999999999998</v>
      </c>
      <c r="E48" s="184">
        <f t="shared" si="6"/>
        <v>98.171979342369298</v>
      </c>
      <c r="F48" s="184">
        <v>51.85</v>
      </c>
      <c r="G48" s="67">
        <f t="shared" si="0"/>
        <v>-8.1450000000000031</v>
      </c>
      <c r="H48" s="269">
        <v>198.9</v>
      </c>
      <c r="I48" s="184">
        <v>161.86500000000001</v>
      </c>
      <c r="J48" s="258">
        <f t="shared" si="8"/>
        <v>81.380090497737555</v>
      </c>
      <c r="K48" s="110">
        <v>173.125</v>
      </c>
      <c r="L48" s="67">
        <f t="shared" si="9"/>
        <v>-11.259999999999991</v>
      </c>
      <c r="M48" s="77">
        <f t="shared" si="10"/>
        <v>37.035808259924494</v>
      </c>
      <c r="N48" s="58">
        <f t="shared" si="11"/>
        <v>33.389585342333653</v>
      </c>
      <c r="O48" s="117">
        <f t="shared" si="7"/>
        <v>3.6462229175908405</v>
      </c>
      <c r="P48" s="98"/>
      <c r="Q48" s="2" t="s">
        <v>145</v>
      </c>
    </row>
    <row r="49" spans="1:17" s="1" customFormat="1" ht="15.75" x14ac:dyDescent="0.2">
      <c r="A49" s="83">
        <f t="shared" si="5"/>
        <v>21.364999999999998</v>
      </c>
      <c r="B49" s="159" t="s">
        <v>84</v>
      </c>
      <c r="C49" s="160">
        <v>21.364660000000001</v>
      </c>
      <c r="D49" s="149">
        <v>21.364999999999998</v>
      </c>
      <c r="E49" s="184">
        <f t="shared" si="6"/>
        <v>100.0015914131093</v>
      </c>
      <c r="F49" s="184">
        <v>20.614000000000001</v>
      </c>
      <c r="G49" s="67">
        <f t="shared" si="0"/>
        <v>0.75099999999999767</v>
      </c>
      <c r="H49" s="269">
        <v>80.8</v>
      </c>
      <c r="I49" s="184">
        <v>84.587999999999994</v>
      </c>
      <c r="J49" s="258">
        <f t="shared" si="8"/>
        <v>104.68811881188118</v>
      </c>
      <c r="K49" s="110">
        <v>84.600999999999999</v>
      </c>
      <c r="L49" s="70">
        <f t="shared" si="9"/>
        <v>-1.300000000000523E-2</v>
      </c>
      <c r="M49" s="77">
        <f t="shared" si="10"/>
        <v>39.591855838988998</v>
      </c>
      <c r="N49" s="58">
        <f t="shared" si="11"/>
        <v>41.040554962646745</v>
      </c>
      <c r="O49" s="117">
        <f t="shared" si="7"/>
        <v>-1.4486991236577467</v>
      </c>
      <c r="P49" s="98"/>
      <c r="Q49" s="2" t="s">
        <v>145</v>
      </c>
    </row>
    <row r="50" spans="1:17" s="1" customFormat="1" ht="15.75" x14ac:dyDescent="0.2">
      <c r="A50" s="83">
        <f t="shared" si="5"/>
        <v>28.495000000000001</v>
      </c>
      <c r="B50" s="159" t="s">
        <v>96</v>
      </c>
      <c r="C50" s="160">
        <v>28.945</v>
      </c>
      <c r="D50" s="149">
        <v>28.495000000000001</v>
      </c>
      <c r="E50" s="184">
        <f t="shared" si="6"/>
        <v>98.445327344964596</v>
      </c>
      <c r="F50" s="184">
        <v>33.338000000000001</v>
      </c>
      <c r="G50" s="67">
        <f t="shared" si="0"/>
        <v>-4.843</v>
      </c>
      <c r="H50" s="269">
        <v>101.60000000000001</v>
      </c>
      <c r="I50" s="184">
        <v>97.834000000000003</v>
      </c>
      <c r="J50" s="258">
        <f t="shared" si="8"/>
        <v>96.293307086614163</v>
      </c>
      <c r="K50" s="110">
        <v>122.5</v>
      </c>
      <c r="L50" s="70">
        <f t="shared" si="9"/>
        <v>-24.665999999999997</v>
      </c>
      <c r="M50" s="77">
        <f t="shared" si="10"/>
        <v>34.333742761888047</v>
      </c>
      <c r="N50" s="58">
        <f t="shared" si="11"/>
        <v>36.744855720199169</v>
      </c>
      <c r="O50" s="117">
        <f t="shared" si="7"/>
        <v>-2.4111129583111222</v>
      </c>
      <c r="P50" s="98"/>
      <c r="Q50" s="2" t="s">
        <v>145</v>
      </c>
    </row>
    <row r="51" spans="1:17" s="1" customFormat="1" ht="15.75" x14ac:dyDescent="0.2">
      <c r="A51" s="83">
        <f t="shared" si="5"/>
        <v>94.483999999999995</v>
      </c>
      <c r="B51" s="159" t="s">
        <v>85</v>
      </c>
      <c r="C51" s="160">
        <v>109.1537</v>
      </c>
      <c r="D51" s="149">
        <v>94.483999999999995</v>
      </c>
      <c r="E51" s="184">
        <f t="shared" si="6"/>
        <v>86.560510546138147</v>
      </c>
      <c r="F51" s="184">
        <v>95.254000000000005</v>
      </c>
      <c r="G51" s="67">
        <f t="shared" si="0"/>
        <v>-0.77000000000001023</v>
      </c>
      <c r="H51" s="269">
        <v>286.5</v>
      </c>
      <c r="I51" s="184">
        <v>301.66500000000002</v>
      </c>
      <c r="J51" s="258">
        <f t="shared" si="8"/>
        <v>105.2931937172775</v>
      </c>
      <c r="K51" s="110">
        <v>291.17200000000003</v>
      </c>
      <c r="L51" s="70">
        <f t="shared" si="9"/>
        <v>10.492999999999995</v>
      </c>
      <c r="M51" s="77">
        <f t="shared" si="10"/>
        <v>31.927627958172813</v>
      </c>
      <c r="N51" s="58">
        <f t="shared" si="11"/>
        <v>30.567955151489702</v>
      </c>
      <c r="O51" s="117">
        <f t="shared" si="7"/>
        <v>1.3596728066831112</v>
      </c>
      <c r="P51" s="98"/>
      <c r="Q51" s="2" t="s">
        <v>145</v>
      </c>
    </row>
    <row r="52" spans="1:17" s="1" customFormat="1" ht="15.75" x14ac:dyDescent="0.2">
      <c r="A52" s="83">
        <f t="shared" si="5"/>
        <v>1797.7</v>
      </c>
      <c r="B52" s="159" t="s">
        <v>97</v>
      </c>
      <c r="C52" s="160">
        <v>1797.6327733000001</v>
      </c>
      <c r="D52" s="149">
        <v>1797.7</v>
      </c>
      <c r="E52" s="184">
        <f t="shared" si="6"/>
        <v>100.00373973488905</v>
      </c>
      <c r="F52" s="184">
        <v>1804.982</v>
      </c>
      <c r="G52" s="217">
        <f t="shared" si="0"/>
        <v>-7.2819999999999254</v>
      </c>
      <c r="H52" s="269">
        <v>6830</v>
      </c>
      <c r="I52" s="184">
        <v>6845</v>
      </c>
      <c r="J52" s="258">
        <f t="shared" si="8"/>
        <v>100.21961932650075</v>
      </c>
      <c r="K52" s="110">
        <v>6850</v>
      </c>
      <c r="L52" s="71">
        <f t="shared" si="9"/>
        <v>-5</v>
      </c>
      <c r="M52" s="77">
        <f t="shared" si="10"/>
        <v>38.076430995160486</v>
      </c>
      <c r="N52" s="60">
        <f t="shared" si="11"/>
        <v>37.950516958063851</v>
      </c>
      <c r="O52" s="118">
        <f t="shared" si="7"/>
        <v>0.12591403709663496</v>
      </c>
      <c r="P52" s="98"/>
      <c r="Q52" s="2" t="s">
        <v>145</v>
      </c>
    </row>
    <row r="53" spans="1:17" s="7" customFormat="1" ht="15.75" customHeight="1" x14ac:dyDescent="0.25">
      <c r="A53" s="83">
        <f t="shared" si="5"/>
        <v>3450.0390000000002</v>
      </c>
      <c r="B53" s="162" t="s">
        <v>31</v>
      </c>
      <c r="C53" s="163">
        <v>7168.0662899999998</v>
      </c>
      <c r="D53" s="150">
        <f>SUM(D54:D67)</f>
        <v>3450.0390000000002</v>
      </c>
      <c r="E53" s="191">
        <f t="shared" si="6"/>
        <v>48.130679327185746</v>
      </c>
      <c r="F53" s="111">
        <f>SUM(F54:F67)</f>
        <v>5795.0920000000006</v>
      </c>
      <c r="G53" s="124">
        <f t="shared" si="0"/>
        <v>-2345.0530000000003</v>
      </c>
      <c r="H53" s="270">
        <v>15348.854000000001</v>
      </c>
      <c r="I53" s="191">
        <f>SUM(I54:I67)</f>
        <v>12564.524000000001</v>
      </c>
      <c r="J53" s="289">
        <f t="shared" si="8"/>
        <v>81.85968802622007</v>
      </c>
      <c r="K53" s="183">
        <f>SUM(K54:K67)</f>
        <v>9855.0469999999987</v>
      </c>
      <c r="L53" s="130">
        <f t="shared" si="9"/>
        <v>2709.4770000000026</v>
      </c>
      <c r="M53" s="76">
        <f t="shared" si="10"/>
        <v>36.418498457553667</v>
      </c>
      <c r="N53" s="61">
        <f t="shared" si="11"/>
        <v>17.00585081306733</v>
      </c>
      <c r="O53" s="119">
        <f t="shared" si="7"/>
        <v>19.412647644486338</v>
      </c>
      <c r="P53" s="127"/>
      <c r="Q53" s="128" t="s">
        <v>145</v>
      </c>
    </row>
    <row r="54" spans="1:17" s="9" customFormat="1" ht="15.75" x14ac:dyDescent="0.2">
      <c r="A54" s="83">
        <f t="shared" si="5"/>
        <v>112.11199999999999</v>
      </c>
      <c r="B54" s="164" t="s">
        <v>86</v>
      </c>
      <c r="C54" s="160">
        <v>841.89170000000001</v>
      </c>
      <c r="D54" s="149">
        <v>112.11199999999999</v>
      </c>
      <c r="E54" s="184">
        <f t="shared" si="6"/>
        <v>13.316677192565265</v>
      </c>
      <c r="F54" s="184">
        <v>556.70000000000005</v>
      </c>
      <c r="G54" s="218">
        <f t="shared" si="0"/>
        <v>-444.58800000000008</v>
      </c>
      <c r="H54" s="271">
        <v>1657.9</v>
      </c>
      <c r="I54" s="184">
        <v>389.31299999999999</v>
      </c>
      <c r="J54" s="258">
        <f t="shared" si="8"/>
        <v>23.4822968815972</v>
      </c>
      <c r="K54" s="110">
        <v>776.8</v>
      </c>
      <c r="L54" s="72">
        <f t="shared" si="9"/>
        <v>-387.48699999999997</v>
      </c>
      <c r="M54" s="79">
        <f t="shared" si="10"/>
        <v>34.725363921792493</v>
      </c>
      <c r="N54" s="62">
        <f t="shared" si="11"/>
        <v>13.953655469732348</v>
      </c>
      <c r="O54" s="120">
        <f t="shared" si="7"/>
        <v>20.771708452060146</v>
      </c>
      <c r="P54" s="98"/>
      <c r="Q54" s="2" t="s">
        <v>145</v>
      </c>
    </row>
    <row r="55" spans="1:17" s="1" customFormat="1" ht="15.75" x14ac:dyDescent="0.2">
      <c r="A55" s="83">
        <f t="shared" si="5"/>
        <v>16.768000000000001</v>
      </c>
      <c r="B55" s="164" t="s">
        <v>87</v>
      </c>
      <c r="C55" s="160">
        <v>60.787999999999997</v>
      </c>
      <c r="D55" s="149">
        <v>16.768000000000001</v>
      </c>
      <c r="E55" s="184">
        <f t="shared" si="6"/>
        <v>27.584391656247949</v>
      </c>
      <c r="F55" s="184">
        <v>39.293999999999997</v>
      </c>
      <c r="G55" s="66">
        <f t="shared" si="0"/>
        <v>-22.525999999999996</v>
      </c>
      <c r="H55" s="271">
        <v>110.60000000000001</v>
      </c>
      <c r="I55" s="184">
        <v>57.658999999999999</v>
      </c>
      <c r="J55" s="258">
        <f t="shared" si="8"/>
        <v>52.132911392405056</v>
      </c>
      <c r="K55" s="110">
        <v>68.424999999999997</v>
      </c>
      <c r="L55" s="73">
        <f t="shared" si="9"/>
        <v>-10.765999999999998</v>
      </c>
      <c r="M55" s="79">
        <f t="shared" si="10"/>
        <v>34.386331106870223</v>
      </c>
      <c r="N55" s="58">
        <f t="shared" si="11"/>
        <v>17.413600040718688</v>
      </c>
      <c r="O55" s="117">
        <f t="shared" si="7"/>
        <v>16.972731066151535</v>
      </c>
      <c r="P55" s="98"/>
      <c r="Q55" s="2" t="s">
        <v>145</v>
      </c>
    </row>
    <row r="56" spans="1:17" s="1" customFormat="1" ht="15.75" x14ac:dyDescent="0.2">
      <c r="A56" s="83">
        <f t="shared" si="5"/>
        <v>164.36099999999999</v>
      </c>
      <c r="B56" s="164" t="s">
        <v>88</v>
      </c>
      <c r="C56" s="160">
        <v>241.8955</v>
      </c>
      <c r="D56" s="149">
        <v>164.36099999999999</v>
      </c>
      <c r="E56" s="184">
        <f t="shared" si="6"/>
        <v>67.94710939227889</v>
      </c>
      <c r="F56" s="184">
        <v>220.90600000000001</v>
      </c>
      <c r="G56" s="66">
        <f t="shared" si="0"/>
        <v>-56.545000000000016</v>
      </c>
      <c r="H56" s="271">
        <v>673</v>
      </c>
      <c r="I56" s="184">
        <v>675.87300000000005</v>
      </c>
      <c r="J56" s="258">
        <f t="shared" si="8"/>
        <v>100.42689450222883</v>
      </c>
      <c r="K56" s="110">
        <v>543.82299999999998</v>
      </c>
      <c r="L56" s="73">
        <f t="shared" si="9"/>
        <v>132.05000000000007</v>
      </c>
      <c r="M56" s="79">
        <f t="shared" si="10"/>
        <v>41.121251391753518</v>
      </c>
      <c r="N56" s="58">
        <f t="shared" si="11"/>
        <v>24.617846504848213</v>
      </c>
      <c r="O56" s="117">
        <f t="shared" si="7"/>
        <v>16.503404886905304</v>
      </c>
      <c r="P56" s="98"/>
      <c r="Q56" s="2" t="s">
        <v>145</v>
      </c>
    </row>
    <row r="57" spans="1:17" s="1" customFormat="1" ht="15.75" x14ac:dyDescent="0.2">
      <c r="A57" s="83">
        <f t="shared" si="5"/>
        <v>288.7</v>
      </c>
      <c r="B57" s="164" t="s">
        <v>89</v>
      </c>
      <c r="C57" s="160">
        <v>782.20630000000006</v>
      </c>
      <c r="D57" s="149">
        <v>288.7</v>
      </c>
      <c r="E57" s="184">
        <f t="shared" si="6"/>
        <v>36.9084217296639</v>
      </c>
      <c r="F57" s="184">
        <v>768.8</v>
      </c>
      <c r="G57" s="66">
        <f t="shared" si="0"/>
        <v>-480.09999999999997</v>
      </c>
      <c r="H57" s="271">
        <v>2288</v>
      </c>
      <c r="I57" s="184">
        <v>1210.5</v>
      </c>
      <c r="J57" s="258">
        <f t="shared" si="8"/>
        <v>52.906468531468533</v>
      </c>
      <c r="K57" s="110">
        <v>1200.3</v>
      </c>
      <c r="L57" s="73">
        <f t="shared" si="9"/>
        <v>10.200000000000045</v>
      </c>
      <c r="M57" s="79">
        <f t="shared" si="10"/>
        <v>41.929338413578108</v>
      </c>
      <c r="N57" s="58">
        <f t="shared" si="11"/>
        <v>15.612643080124871</v>
      </c>
      <c r="O57" s="117">
        <f t="shared" si="7"/>
        <v>26.316695333453239</v>
      </c>
      <c r="P57" s="98"/>
      <c r="Q57" s="2" t="s">
        <v>145</v>
      </c>
    </row>
    <row r="58" spans="1:17" s="1" customFormat="1" ht="15.75" x14ac:dyDescent="0.2">
      <c r="A58" s="83">
        <f t="shared" si="5"/>
        <v>9.3989999999999991</v>
      </c>
      <c r="B58" s="164" t="s">
        <v>57</v>
      </c>
      <c r="C58" s="160">
        <v>113.61239999999999</v>
      </c>
      <c r="D58" s="149">
        <v>9.3989999999999991</v>
      </c>
      <c r="E58" s="184">
        <f t="shared" si="6"/>
        <v>8.2728645816829847</v>
      </c>
      <c r="F58" s="184">
        <v>81.819999999999993</v>
      </c>
      <c r="G58" s="66">
        <f t="shared" si="0"/>
        <v>-72.420999999999992</v>
      </c>
      <c r="H58" s="271">
        <v>203</v>
      </c>
      <c r="I58" s="184">
        <v>33.216999999999999</v>
      </c>
      <c r="J58" s="258">
        <f t="shared" si="8"/>
        <v>16.363054187192116</v>
      </c>
      <c r="K58" s="110">
        <v>118.533</v>
      </c>
      <c r="L58" s="66">
        <f t="shared" si="9"/>
        <v>-85.316000000000003</v>
      </c>
      <c r="M58" s="79">
        <f t="shared" si="10"/>
        <v>35.340993722736464</v>
      </c>
      <c r="N58" s="58">
        <f t="shared" si="11"/>
        <v>14.487044732339282</v>
      </c>
      <c r="O58" s="117">
        <f t="shared" si="7"/>
        <v>20.853948990397182</v>
      </c>
      <c r="P58" s="98"/>
      <c r="Q58" s="2" t="s">
        <v>145</v>
      </c>
    </row>
    <row r="59" spans="1:17" s="1" customFormat="1" ht="15.75" x14ac:dyDescent="0.2">
      <c r="A59" s="83">
        <f t="shared" si="5"/>
        <v>72.424000000000007</v>
      </c>
      <c r="B59" s="164" t="s">
        <v>32</v>
      </c>
      <c r="C59" s="160">
        <v>168.78576000000001</v>
      </c>
      <c r="D59" s="149">
        <v>72.424000000000007</v>
      </c>
      <c r="E59" s="184">
        <f t="shared" si="6"/>
        <v>42.908833067434124</v>
      </c>
      <c r="F59" s="184">
        <v>141.411</v>
      </c>
      <c r="G59" s="66">
        <f t="shared" si="0"/>
        <v>-68.986999999999995</v>
      </c>
      <c r="H59" s="264">
        <v>460</v>
      </c>
      <c r="I59" s="184">
        <v>263.10300000000001</v>
      </c>
      <c r="J59" s="258">
        <f t="shared" si="8"/>
        <v>57.196304347826086</v>
      </c>
      <c r="K59" s="110">
        <v>291.339</v>
      </c>
      <c r="L59" s="66">
        <f t="shared" si="9"/>
        <v>-28.23599999999999</v>
      </c>
      <c r="M59" s="79">
        <f t="shared" si="10"/>
        <v>36.328150889207997</v>
      </c>
      <c r="N59" s="58">
        <f t="shared" si="11"/>
        <v>20.602286950802977</v>
      </c>
      <c r="O59" s="117">
        <f t="shared" si="7"/>
        <v>15.72586393840502</v>
      </c>
      <c r="P59" s="98"/>
      <c r="Q59" s="2" t="s">
        <v>145</v>
      </c>
    </row>
    <row r="60" spans="1:17" s="1" customFormat="1" ht="15.75" x14ac:dyDescent="0.2">
      <c r="A60" s="83">
        <f t="shared" si="5"/>
        <v>3.7240000000000002</v>
      </c>
      <c r="B60" s="164" t="s">
        <v>60</v>
      </c>
      <c r="C60" s="160">
        <v>101.8416</v>
      </c>
      <c r="D60" s="149">
        <v>3.7240000000000002</v>
      </c>
      <c r="E60" s="184">
        <f t="shared" si="6"/>
        <v>3.6566589684372595</v>
      </c>
      <c r="F60" s="184">
        <v>41.584000000000003</v>
      </c>
      <c r="G60" s="66">
        <f t="shared" si="0"/>
        <v>-37.86</v>
      </c>
      <c r="H60" s="258">
        <v>126.6</v>
      </c>
      <c r="I60" s="184">
        <v>9.3219999999999992</v>
      </c>
      <c r="J60" s="258">
        <f t="shared" si="8"/>
        <v>7.3633491311216419</v>
      </c>
      <c r="K60" s="110">
        <v>58.054000000000002</v>
      </c>
      <c r="L60" s="66">
        <f t="shared" si="9"/>
        <v>-48.731999999999999</v>
      </c>
      <c r="M60" s="79">
        <f t="shared" si="10"/>
        <v>25.032223415682058</v>
      </c>
      <c r="N60" s="58">
        <f t="shared" si="11"/>
        <v>13.960657945363602</v>
      </c>
      <c r="O60" s="117">
        <f t="shared" si="7"/>
        <v>11.071565470318456</v>
      </c>
      <c r="P60" s="98"/>
      <c r="Q60" s="2" t="s">
        <v>145</v>
      </c>
    </row>
    <row r="61" spans="1:17" s="1" customFormat="1" ht="15.75" x14ac:dyDescent="0.2">
      <c r="A61" s="83">
        <f t="shared" si="5"/>
        <v>5.2919999999999998</v>
      </c>
      <c r="B61" s="164" t="s">
        <v>33</v>
      </c>
      <c r="C61" s="160">
        <v>87.530339999999995</v>
      </c>
      <c r="D61" s="149">
        <v>5.2919999999999998</v>
      </c>
      <c r="E61" s="184">
        <f t="shared" si="6"/>
        <v>6.0459036261026746</v>
      </c>
      <c r="F61" s="184">
        <v>32.9</v>
      </c>
      <c r="G61" s="66">
        <f t="shared" si="0"/>
        <v>-27.607999999999997</v>
      </c>
      <c r="H61" s="258">
        <v>163.5</v>
      </c>
      <c r="I61" s="184">
        <v>16.190999999999999</v>
      </c>
      <c r="J61" s="258">
        <f t="shared" si="8"/>
        <v>9.902752293577981</v>
      </c>
      <c r="K61" s="110">
        <v>60.8</v>
      </c>
      <c r="L61" s="66">
        <f t="shared" si="9"/>
        <v>-44.608999999999995</v>
      </c>
      <c r="M61" s="79">
        <f t="shared" si="10"/>
        <v>30.595238095238095</v>
      </c>
      <c r="N61" s="58">
        <f t="shared" si="11"/>
        <v>18.480243161094226</v>
      </c>
      <c r="O61" s="117">
        <f t="shared" si="7"/>
        <v>12.114994934143869</v>
      </c>
      <c r="P61" s="98"/>
      <c r="Q61" s="2" t="s">
        <v>145</v>
      </c>
    </row>
    <row r="62" spans="1:17" s="1" customFormat="1" ht="15.75" x14ac:dyDescent="0.2">
      <c r="A62" s="83">
        <f t="shared" si="5"/>
        <v>192.2</v>
      </c>
      <c r="B62" s="164" t="s">
        <v>90</v>
      </c>
      <c r="C62" s="160">
        <v>361.01972000000001</v>
      </c>
      <c r="D62" s="149">
        <v>192.2</v>
      </c>
      <c r="E62" s="184">
        <f t="shared" si="6"/>
        <v>53.238089044000134</v>
      </c>
      <c r="F62" s="184">
        <v>273.2</v>
      </c>
      <c r="G62" s="66">
        <f t="shared" si="0"/>
        <v>-81</v>
      </c>
      <c r="H62" s="258">
        <v>791.45</v>
      </c>
      <c r="I62" s="184">
        <v>572.29999999999995</v>
      </c>
      <c r="J62" s="258">
        <f t="shared" si="8"/>
        <v>72.310316507675779</v>
      </c>
      <c r="K62" s="110">
        <v>621.79999999999995</v>
      </c>
      <c r="L62" s="66">
        <f t="shared" si="9"/>
        <v>-49.5</v>
      </c>
      <c r="M62" s="79">
        <f t="shared" si="10"/>
        <v>29.776274713839751</v>
      </c>
      <c r="N62" s="58">
        <f t="shared" si="11"/>
        <v>22.759882869692532</v>
      </c>
      <c r="O62" s="117">
        <f t="shared" si="7"/>
        <v>7.0163918441472184</v>
      </c>
      <c r="P62" s="98"/>
      <c r="Q62" s="2" t="s">
        <v>145</v>
      </c>
    </row>
    <row r="63" spans="1:17" s="1" customFormat="1" ht="15.75" x14ac:dyDescent="0.2">
      <c r="A63" s="83">
        <f t="shared" si="5"/>
        <v>397.1</v>
      </c>
      <c r="B63" s="164" t="s">
        <v>34</v>
      </c>
      <c r="C63" s="160">
        <v>1411.8920000000001</v>
      </c>
      <c r="D63" s="149">
        <v>397.1</v>
      </c>
      <c r="E63" s="184">
        <f t="shared" si="6"/>
        <v>28.125380694840686</v>
      </c>
      <c r="F63" s="184">
        <v>918.6</v>
      </c>
      <c r="G63" s="66">
        <f t="shared" si="0"/>
        <v>-521.5</v>
      </c>
      <c r="H63" s="258">
        <v>2477.3000000000002</v>
      </c>
      <c r="I63" s="184">
        <v>1028.4000000000001</v>
      </c>
      <c r="J63" s="258">
        <f t="shared" si="8"/>
        <v>41.512937472248012</v>
      </c>
      <c r="K63" s="110">
        <v>837.3</v>
      </c>
      <c r="L63" s="66">
        <f t="shared" si="9"/>
        <v>191.10000000000014</v>
      </c>
      <c r="M63" s="79">
        <f t="shared" si="10"/>
        <v>25.897758750944348</v>
      </c>
      <c r="N63" s="58">
        <f t="shared" si="11"/>
        <v>9.1149575440888295</v>
      </c>
      <c r="O63" s="117">
        <f t="shared" si="7"/>
        <v>16.782801206855517</v>
      </c>
      <c r="P63" s="98"/>
      <c r="Q63" s="2" t="s">
        <v>145</v>
      </c>
    </row>
    <row r="64" spans="1:17" s="1" customFormat="1" ht="15.75" x14ac:dyDescent="0.2">
      <c r="A64" s="83">
        <f t="shared" si="5"/>
        <v>372.2</v>
      </c>
      <c r="B64" s="164" t="s">
        <v>35</v>
      </c>
      <c r="C64" s="160">
        <v>624.94266500000003</v>
      </c>
      <c r="D64" s="149">
        <v>372.2</v>
      </c>
      <c r="E64" s="184">
        <f t="shared" si="6"/>
        <v>59.557463563477455</v>
      </c>
      <c r="F64" s="184">
        <v>468.7</v>
      </c>
      <c r="G64" s="67">
        <f t="shared" si="0"/>
        <v>-96.5</v>
      </c>
      <c r="H64" s="259">
        <v>1554</v>
      </c>
      <c r="I64" s="184">
        <v>1670.5</v>
      </c>
      <c r="J64" s="258">
        <f t="shared" si="8"/>
        <v>107.4967824967825</v>
      </c>
      <c r="K64" s="110">
        <v>1263.5</v>
      </c>
      <c r="L64" s="67">
        <f t="shared" si="9"/>
        <v>407</v>
      </c>
      <c r="M64" s="79">
        <f t="shared" si="10"/>
        <v>44.881783987103709</v>
      </c>
      <c r="N64" s="58">
        <f t="shared" si="11"/>
        <v>26.957542137828035</v>
      </c>
      <c r="O64" s="117">
        <f t="shared" si="7"/>
        <v>17.924241849275674</v>
      </c>
      <c r="P64" s="98"/>
      <c r="Q64" s="2" t="s">
        <v>145</v>
      </c>
    </row>
    <row r="65" spans="1:17" s="1" customFormat="1" ht="15.75" x14ac:dyDescent="0.2">
      <c r="A65" s="83">
        <f t="shared" si="5"/>
        <v>404.1</v>
      </c>
      <c r="B65" s="159" t="s">
        <v>36</v>
      </c>
      <c r="C65" s="160">
        <v>596.47852499999999</v>
      </c>
      <c r="D65" s="149">
        <v>404.1</v>
      </c>
      <c r="E65" s="184">
        <f t="shared" si="6"/>
        <v>67.74761924580605</v>
      </c>
      <c r="F65" s="184">
        <v>592.6</v>
      </c>
      <c r="G65" s="66">
        <f t="shared" si="0"/>
        <v>-188.5</v>
      </c>
      <c r="H65" s="258">
        <v>1372</v>
      </c>
      <c r="I65" s="184">
        <v>1669</v>
      </c>
      <c r="J65" s="258">
        <f t="shared" si="8"/>
        <v>121.64723032069971</v>
      </c>
      <c r="K65" s="110">
        <v>1142.7</v>
      </c>
      <c r="L65" s="66">
        <f t="shared" si="9"/>
        <v>526.29999999999995</v>
      </c>
      <c r="M65" s="77">
        <f t="shared" si="10"/>
        <v>41.301658005444189</v>
      </c>
      <c r="N65" s="58">
        <f t="shared" si="11"/>
        <v>19.28282146473169</v>
      </c>
      <c r="O65" s="117">
        <f t="shared" si="7"/>
        <v>22.018836540712499</v>
      </c>
      <c r="P65" s="98"/>
      <c r="Q65" s="2" t="s">
        <v>145</v>
      </c>
    </row>
    <row r="66" spans="1:17" s="1" customFormat="1" ht="15.75" x14ac:dyDescent="0.2">
      <c r="A66" s="83">
        <f t="shared" si="5"/>
        <v>1175.702</v>
      </c>
      <c r="B66" s="164" t="s">
        <v>37</v>
      </c>
      <c r="C66" s="160">
        <v>1387.99728</v>
      </c>
      <c r="D66" s="149">
        <v>1175.702</v>
      </c>
      <c r="E66" s="184">
        <f t="shared" si="6"/>
        <v>84.704921035580128</v>
      </c>
      <c r="F66" s="184">
        <v>1267.0630000000001</v>
      </c>
      <c r="G66" s="66">
        <f t="shared" si="0"/>
        <v>-91.361000000000104</v>
      </c>
      <c r="H66" s="258">
        <v>2808.5</v>
      </c>
      <c r="I66" s="184">
        <v>4008.0610000000001</v>
      </c>
      <c r="J66" s="258">
        <f t="shared" si="8"/>
        <v>142.71180345380097</v>
      </c>
      <c r="K66" s="110">
        <v>2120.6039999999998</v>
      </c>
      <c r="L66" s="66">
        <f t="shared" si="9"/>
        <v>1887.4570000000003</v>
      </c>
      <c r="M66" s="77">
        <f t="shared" si="10"/>
        <v>34.090790013115566</v>
      </c>
      <c r="N66" s="58">
        <f t="shared" si="11"/>
        <v>16.736373803038994</v>
      </c>
      <c r="O66" s="117">
        <f t="shared" si="7"/>
        <v>17.354416210076572</v>
      </c>
      <c r="P66" s="98"/>
      <c r="Q66" s="2" t="s">
        <v>145</v>
      </c>
    </row>
    <row r="67" spans="1:17" s="1" customFormat="1" ht="15.75" x14ac:dyDescent="0.2">
      <c r="A67" s="83">
        <f t="shared" si="5"/>
        <v>235.95699999999999</v>
      </c>
      <c r="B67" s="164" t="s">
        <v>38</v>
      </c>
      <c r="C67" s="160">
        <v>387.18450000000001</v>
      </c>
      <c r="D67" s="149">
        <v>235.95699999999999</v>
      </c>
      <c r="E67" s="184">
        <f t="shared" si="6"/>
        <v>60.941747409826576</v>
      </c>
      <c r="F67" s="184">
        <v>391.51400000000001</v>
      </c>
      <c r="G67" s="66">
        <f t="shared" si="0"/>
        <v>-155.55700000000002</v>
      </c>
      <c r="H67" s="258">
        <v>663.00400000000002</v>
      </c>
      <c r="I67" s="184">
        <v>961.08500000000004</v>
      </c>
      <c r="J67" s="258">
        <f t="shared" si="8"/>
        <v>144.95915560087118</v>
      </c>
      <c r="K67" s="110">
        <v>751.06899999999996</v>
      </c>
      <c r="L67" s="66">
        <f t="shared" si="9"/>
        <v>210.01600000000008</v>
      </c>
      <c r="M67" s="77">
        <f t="shared" si="10"/>
        <v>40.731362070207709</v>
      </c>
      <c r="N67" s="58">
        <f t="shared" si="11"/>
        <v>19.183707351461251</v>
      </c>
      <c r="O67" s="117">
        <f t="shared" si="7"/>
        <v>21.547654718746458</v>
      </c>
      <c r="P67" s="98"/>
      <c r="Q67" s="2" t="s">
        <v>145</v>
      </c>
    </row>
    <row r="68" spans="1:17" s="7" customFormat="1" ht="15.75" customHeight="1" x14ac:dyDescent="0.25">
      <c r="A68" s="83">
        <f t="shared" si="5"/>
        <v>39.192</v>
      </c>
      <c r="B68" s="165" t="s">
        <v>124</v>
      </c>
      <c r="C68" s="163">
        <v>2183.09825</v>
      </c>
      <c r="D68" s="150">
        <f>SUM(D69:D74)</f>
        <v>39.192</v>
      </c>
      <c r="E68" s="191">
        <f t="shared" si="6"/>
        <v>1.7952467324821499</v>
      </c>
      <c r="F68" s="183">
        <f>SUM(F69:F74)</f>
        <v>233.62700000000001</v>
      </c>
      <c r="G68" s="86">
        <f t="shared" si="0"/>
        <v>-194.435</v>
      </c>
      <c r="H68" s="265">
        <v>3635.9</v>
      </c>
      <c r="I68" s="267">
        <f>SUM(I69:I74)</f>
        <v>66.977000000000004</v>
      </c>
      <c r="J68" s="289">
        <f t="shared" si="8"/>
        <v>1.8421023680519268</v>
      </c>
      <c r="K68" s="183">
        <f>SUM(K69:K74)</f>
        <v>260.16399999999999</v>
      </c>
      <c r="L68" s="86">
        <f t="shared" si="9"/>
        <v>-193.18699999999998</v>
      </c>
      <c r="M68" s="84">
        <f t="shared" si="10"/>
        <v>17.089457032047356</v>
      </c>
      <c r="N68" s="85">
        <f t="shared" si="11"/>
        <v>11.135870425935357</v>
      </c>
      <c r="O68" s="107">
        <f t="shared" si="7"/>
        <v>5.9535866061119993</v>
      </c>
      <c r="P68" s="127"/>
      <c r="Q68" s="128" t="s">
        <v>145</v>
      </c>
    </row>
    <row r="69" spans="1:17" s="1" customFormat="1" ht="15.75" hidden="1" x14ac:dyDescent="0.2">
      <c r="A69" s="83" t="str">
        <f t="shared" si="5"/>
        <v>x</v>
      </c>
      <c r="B69" s="164" t="s">
        <v>91</v>
      </c>
      <c r="C69" s="160">
        <v>750.26612999999998</v>
      </c>
      <c r="D69" s="149">
        <v>0</v>
      </c>
      <c r="E69" s="184">
        <f t="shared" si="6"/>
        <v>0</v>
      </c>
      <c r="F69" s="184">
        <v>71.442999999999998</v>
      </c>
      <c r="G69" s="66">
        <f t="shared" ref="G69:G101" si="12">IFERROR(D69-F69,"")</f>
        <v>-71.442999999999998</v>
      </c>
      <c r="H69" s="258">
        <v>1263.9000000000001</v>
      </c>
      <c r="I69" s="184">
        <v>0</v>
      </c>
      <c r="J69" s="258">
        <f t="shared" ref="J69:J100" si="13">IFERROR(I69/H69*100,"")</f>
        <v>0</v>
      </c>
      <c r="K69" s="110">
        <v>79.435000000000002</v>
      </c>
      <c r="L69" s="66">
        <f t="shared" ref="L69:L100" si="14">IFERROR(I69-K69,"")</f>
        <v>-79.435000000000002</v>
      </c>
      <c r="M69" s="79" t="str">
        <f t="shared" ref="M69:M101" si="15">IFERROR(IF(D69&gt;0,I69/D69*10,""),"")</f>
        <v/>
      </c>
      <c r="N69" s="58">
        <f t="shared" ref="N69:N101" si="16">IFERROR(IF(F69&gt;0,K69/F69*10,""),"")</f>
        <v>11.11865403188556</v>
      </c>
      <c r="O69" s="117">
        <f t="shared" si="7"/>
        <v>0</v>
      </c>
      <c r="P69" s="98"/>
      <c r="Q69" s="2" t="s">
        <v>145</v>
      </c>
    </row>
    <row r="70" spans="1:17" s="1" customFormat="1" ht="15.75" x14ac:dyDescent="0.2">
      <c r="A70" s="83">
        <f t="shared" ref="A70:A101" si="17">IF(OR(D70="",D70=0),"x",D70)</f>
        <v>5.0350000000000001</v>
      </c>
      <c r="B70" s="166" t="s">
        <v>39</v>
      </c>
      <c r="C70" s="160">
        <v>146.4315</v>
      </c>
      <c r="D70" s="149">
        <v>5.0350000000000001</v>
      </c>
      <c r="E70" s="184">
        <f t="shared" ref="E70:E75" si="18">IFERROR(D70/C70*100,0)</f>
        <v>3.4384678160095334</v>
      </c>
      <c r="F70" s="184">
        <v>37.258000000000003</v>
      </c>
      <c r="G70" s="66">
        <f t="shared" si="12"/>
        <v>-32.222999999999999</v>
      </c>
      <c r="H70" s="258">
        <v>282.8</v>
      </c>
      <c r="I70" s="184">
        <v>14.375999999999999</v>
      </c>
      <c r="J70" s="258">
        <f t="shared" si="13"/>
        <v>5.0834512022630829</v>
      </c>
      <c r="K70" s="110">
        <v>57.518000000000001</v>
      </c>
      <c r="L70" s="66">
        <f t="shared" si="14"/>
        <v>-43.142000000000003</v>
      </c>
      <c r="M70" s="79">
        <f t="shared" si="15"/>
        <v>28.552135054617676</v>
      </c>
      <c r="N70" s="58">
        <f t="shared" si="16"/>
        <v>15.437758333780664</v>
      </c>
      <c r="O70" s="117">
        <f t="shared" ref="O70:O101" si="19">IFERROR(M70-N70,0)</f>
        <v>13.114376720837011</v>
      </c>
      <c r="P70" s="98"/>
      <c r="Q70" s="2" t="s">
        <v>145</v>
      </c>
    </row>
    <row r="71" spans="1:17" s="1" customFormat="1" ht="15.75" x14ac:dyDescent="0.2">
      <c r="A71" s="83">
        <f t="shared" si="17"/>
        <v>5.3570000000000002</v>
      </c>
      <c r="B71" s="164" t="s">
        <v>40</v>
      </c>
      <c r="C71" s="160">
        <v>417.32175000000001</v>
      </c>
      <c r="D71" s="149">
        <v>5.3570000000000002</v>
      </c>
      <c r="E71" s="184">
        <f t="shared" si="18"/>
        <v>1.283661826875786</v>
      </c>
      <c r="F71" s="184">
        <v>23.626000000000001</v>
      </c>
      <c r="G71" s="66">
        <f t="shared" si="12"/>
        <v>-18.269000000000002</v>
      </c>
      <c r="H71" s="258">
        <v>838.3</v>
      </c>
      <c r="I71" s="184">
        <v>9.7010000000000005</v>
      </c>
      <c r="J71" s="258">
        <f t="shared" si="13"/>
        <v>1.1572229512107839</v>
      </c>
      <c r="K71" s="110">
        <v>31.210999999999999</v>
      </c>
      <c r="L71" s="66">
        <f t="shared" si="14"/>
        <v>-21.509999999999998</v>
      </c>
      <c r="M71" s="79">
        <f t="shared" si="15"/>
        <v>18.109016240433078</v>
      </c>
      <c r="N71" s="58">
        <f t="shared" si="16"/>
        <v>13.210446118682807</v>
      </c>
      <c r="O71" s="117">
        <f t="shared" si="19"/>
        <v>4.8985701217502715</v>
      </c>
      <c r="P71" s="98"/>
      <c r="Q71" s="2" t="s">
        <v>145</v>
      </c>
    </row>
    <row r="72" spans="1:17" s="1" customFormat="1" ht="15.75" hidden="1" x14ac:dyDescent="0.2">
      <c r="A72" s="83" t="str">
        <f t="shared" si="17"/>
        <v>x</v>
      </c>
      <c r="B72" s="164" t="s">
        <v>122</v>
      </c>
      <c r="C72" s="160"/>
      <c r="D72" s="149" t="s">
        <v>122</v>
      </c>
      <c r="E72" s="184">
        <f t="shared" si="18"/>
        <v>0</v>
      </c>
      <c r="F72" s="184" t="s">
        <v>122</v>
      </c>
      <c r="G72" s="66" t="str">
        <f t="shared" si="12"/>
        <v/>
      </c>
      <c r="H72" s="258">
        <v>0</v>
      </c>
      <c r="I72" s="184" t="s">
        <v>122</v>
      </c>
      <c r="J72" s="258" t="str">
        <f t="shared" si="13"/>
        <v/>
      </c>
      <c r="K72" s="110" t="s">
        <v>122</v>
      </c>
      <c r="L72" s="66" t="str">
        <f t="shared" si="14"/>
        <v/>
      </c>
      <c r="M72" s="79" t="str">
        <f t="shared" si="15"/>
        <v/>
      </c>
      <c r="N72" s="58" t="str">
        <f t="shared" si="16"/>
        <v/>
      </c>
      <c r="O72" s="117">
        <f t="shared" si="19"/>
        <v>0</v>
      </c>
      <c r="P72" s="98"/>
      <c r="Q72" s="2" t="s">
        <v>145</v>
      </c>
    </row>
    <row r="73" spans="1:17" s="1" customFormat="1" ht="15.75" hidden="1" x14ac:dyDescent="0.2">
      <c r="A73" s="83" t="str">
        <f t="shared" si="17"/>
        <v>x</v>
      </c>
      <c r="B73" s="164" t="s">
        <v>122</v>
      </c>
      <c r="C73" s="160"/>
      <c r="D73" s="149" t="s">
        <v>122</v>
      </c>
      <c r="E73" s="184">
        <f t="shared" si="18"/>
        <v>0</v>
      </c>
      <c r="F73" s="184" t="s">
        <v>122</v>
      </c>
      <c r="G73" s="66" t="str">
        <f t="shared" si="12"/>
        <v/>
      </c>
      <c r="H73" s="258">
        <v>0</v>
      </c>
      <c r="I73" s="184" t="s">
        <v>122</v>
      </c>
      <c r="J73" s="258" t="str">
        <f t="shared" si="13"/>
        <v/>
      </c>
      <c r="K73" s="110" t="s">
        <v>122</v>
      </c>
      <c r="L73" s="66" t="str">
        <f t="shared" si="14"/>
        <v/>
      </c>
      <c r="M73" s="79" t="str">
        <f t="shared" si="15"/>
        <v/>
      </c>
      <c r="N73" s="58" t="str">
        <f t="shared" si="16"/>
        <v/>
      </c>
      <c r="O73" s="117">
        <f t="shared" si="19"/>
        <v>0</v>
      </c>
      <c r="P73" s="98"/>
      <c r="Q73" s="2" t="s">
        <v>145</v>
      </c>
    </row>
    <row r="74" spans="1:17" s="1" customFormat="1" ht="15.75" x14ac:dyDescent="0.2">
      <c r="A74" s="83">
        <f t="shared" si="17"/>
        <v>28.8</v>
      </c>
      <c r="B74" s="164" t="s">
        <v>41</v>
      </c>
      <c r="C74" s="160">
        <v>869.07887000000005</v>
      </c>
      <c r="D74" s="149">
        <v>28.8</v>
      </c>
      <c r="E74" s="184">
        <f t="shared" si="18"/>
        <v>3.3138534365701466</v>
      </c>
      <c r="F74" s="184">
        <v>101.3</v>
      </c>
      <c r="G74" s="66">
        <f t="shared" si="12"/>
        <v>-72.5</v>
      </c>
      <c r="H74" s="258">
        <v>1250.9000000000001</v>
      </c>
      <c r="I74" s="184">
        <v>42.9</v>
      </c>
      <c r="J74" s="258">
        <f t="shared" si="13"/>
        <v>3.4295307378687343</v>
      </c>
      <c r="K74" s="110">
        <v>92</v>
      </c>
      <c r="L74" s="66">
        <f t="shared" si="14"/>
        <v>-49.1</v>
      </c>
      <c r="M74" s="79">
        <f t="shared" si="15"/>
        <v>14.895833333333332</v>
      </c>
      <c r="N74" s="58">
        <f t="shared" si="16"/>
        <v>9.0819348469891423</v>
      </c>
      <c r="O74" s="117">
        <f t="shared" si="19"/>
        <v>5.8138984863441898</v>
      </c>
      <c r="P74" s="98"/>
      <c r="Q74" s="2" t="s">
        <v>145</v>
      </c>
    </row>
    <row r="75" spans="1:17" s="7" customFormat="1" ht="15.75" customHeight="1" x14ac:dyDescent="0.25">
      <c r="A75" s="83">
        <f t="shared" si="17"/>
        <v>264.46699999999998</v>
      </c>
      <c r="B75" s="162" t="s">
        <v>42</v>
      </c>
      <c r="C75" s="163">
        <v>5538.6163642000001</v>
      </c>
      <c r="D75" s="150">
        <f>SUM(D76:D88)</f>
        <v>264.46699999999998</v>
      </c>
      <c r="E75" s="191">
        <f t="shared" si="18"/>
        <v>4.7749651286454409</v>
      </c>
      <c r="F75" s="185">
        <f>SUM(F76:F88)</f>
        <v>185.96299999999999</v>
      </c>
      <c r="G75" s="80">
        <f t="shared" si="12"/>
        <v>78.503999999999991</v>
      </c>
      <c r="H75" s="190">
        <v>9436.7088866666672</v>
      </c>
      <c r="I75" s="191">
        <f>SUM(I76:I88)</f>
        <v>580.09399999999994</v>
      </c>
      <c r="J75" s="289">
        <f t="shared" si="13"/>
        <v>6.1472066900318127</v>
      </c>
      <c r="K75" s="183">
        <f>SUM(K76:K88)</f>
        <v>401.65799999999996</v>
      </c>
      <c r="L75" s="65">
        <f t="shared" si="14"/>
        <v>178.43599999999998</v>
      </c>
      <c r="M75" s="54">
        <f t="shared" si="15"/>
        <v>21.934456850949267</v>
      </c>
      <c r="N75" s="56">
        <f t="shared" si="16"/>
        <v>21.598812667035915</v>
      </c>
      <c r="O75" s="80">
        <f t="shared" si="19"/>
        <v>0.33564418391335238</v>
      </c>
      <c r="P75" s="127"/>
      <c r="Q75" s="128" t="s">
        <v>145</v>
      </c>
    </row>
    <row r="76" spans="1:17" s="1" customFormat="1" ht="15.75" hidden="1" x14ac:dyDescent="0.2">
      <c r="A76" s="83" t="str">
        <f t="shared" si="17"/>
        <v>x</v>
      </c>
      <c r="B76" s="164" t="s">
        <v>125</v>
      </c>
      <c r="C76" s="160" t="s">
        <v>155</v>
      </c>
      <c r="D76" s="149" t="s">
        <v>122</v>
      </c>
      <c r="E76" s="184">
        <f>IFERROR(D76/#REF!*100,0)</f>
        <v>0</v>
      </c>
      <c r="F76" s="184" t="s">
        <v>122</v>
      </c>
      <c r="G76" s="67" t="str">
        <f t="shared" si="12"/>
        <v/>
      </c>
      <c r="H76" s="259">
        <v>0.39</v>
      </c>
      <c r="I76" s="184" t="s">
        <v>122</v>
      </c>
      <c r="J76" s="258" t="str">
        <f t="shared" si="13"/>
        <v/>
      </c>
      <c r="K76" s="110" t="s">
        <v>122</v>
      </c>
      <c r="L76" s="67" t="str">
        <f t="shared" si="14"/>
        <v/>
      </c>
      <c r="M76" s="79" t="str">
        <f t="shared" si="15"/>
        <v/>
      </c>
      <c r="N76" s="58" t="str">
        <f t="shared" si="16"/>
        <v/>
      </c>
      <c r="O76" s="117">
        <f t="shared" si="19"/>
        <v>0</v>
      </c>
      <c r="P76" s="98"/>
      <c r="Q76" s="2" t="s">
        <v>145</v>
      </c>
    </row>
    <row r="77" spans="1:17" s="1" customFormat="1" ht="15.75" hidden="1" x14ac:dyDescent="0.2">
      <c r="A77" s="83" t="str">
        <f t="shared" si="17"/>
        <v>x</v>
      </c>
      <c r="B77" s="164" t="s">
        <v>126</v>
      </c>
      <c r="C77" s="160">
        <v>7.4200999999999997</v>
      </c>
      <c r="D77" s="149" t="s">
        <v>122</v>
      </c>
      <c r="E77" s="184">
        <f t="shared" ref="E77:E80" si="20">IFERROR(D77/C77*100,0)</f>
        <v>0</v>
      </c>
      <c r="F77" s="184" t="s">
        <v>122</v>
      </c>
      <c r="G77" s="67" t="str">
        <f t="shared" si="12"/>
        <v/>
      </c>
      <c r="H77" s="259">
        <v>0</v>
      </c>
      <c r="I77" s="184" t="s">
        <v>122</v>
      </c>
      <c r="J77" s="258" t="str">
        <f t="shared" si="13"/>
        <v/>
      </c>
      <c r="K77" s="110" t="s">
        <v>122</v>
      </c>
      <c r="L77" s="67" t="str">
        <f t="shared" si="14"/>
        <v/>
      </c>
      <c r="M77" s="79" t="str">
        <f t="shared" si="15"/>
        <v/>
      </c>
      <c r="N77" s="58" t="str">
        <f t="shared" si="16"/>
        <v/>
      </c>
      <c r="O77" s="117">
        <f t="shared" si="19"/>
        <v>0</v>
      </c>
      <c r="P77" s="98"/>
      <c r="Q77" s="2" t="s">
        <v>145</v>
      </c>
    </row>
    <row r="78" spans="1:17" s="1" customFormat="1" ht="15.75" hidden="1" x14ac:dyDescent="0.2">
      <c r="A78" s="83" t="str">
        <f t="shared" si="17"/>
        <v>x</v>
      </c>
      <c r="B78" s="164" t="s">
        <v>127</v>
      </c>
      <c r="C78" s="160" t="s">
        <v>155</v>
      </c>
      <c r="D78" s="149" t="s">
        <v>122</v>
      </c>
      <c r="E78" s="184">
        <f t="shared" si="20"/>
        <v>0</v>
      </c>
      <c r="F78" s="184" t="s">
        <v>122</v>
      </c>
      <c r="G78" s="66" t="str">
        <f t="shared" si="12"/>
        <v/>
      </c>
      <c r="H78" s="258">
        <v>85.2</v>
      </c>
      <c r="I78" s="184" t="s">
        <v>122</v>
      </c>
      <c r="J78" s="258" t="str">
        <f t="shared" si="13"/>
        <v/>
      </c>
      <c r="K78" s="110" t="s">
        <v>122</v>
      </c>
      <c r="L78" s="66" t="str">
        <f t="shared" si="14"/>
        <v/>
      </c>
      <c r="M78" s="79" t="str">
        <f t="shared" si="15"/>
        <v/>
      </c>
      <c r="N78" s="58" t="str">
        <f t="shared" si="16"/>
        <v/>
      </c>
      <c r="O78" s="117">
        <f t="shared" si="19"/>
        <v>0</v>
      </c>
      <c r="P78" s="98"/>
      <c r="Q78" s="2" t="s">
        <v>145</v>
      </c>
    </row>
    <row r="79" spans="1:17" s="1" customFormat="1" ht="15.75" x14ac:dyDescent="0.2">
      <c r="A79" s="83">
        <f t="shared" si="17"/>
        <v>185.5</v>
      </c>
      <c r="B79" s="164" t="s">
        <v>43</v>
      </c>
      <c r="C79" s="160">
        <v>1863.5107542000001</v>
      </c>
      <c r="D79" s="149">
        <v>185.5</v>
      </c>
      <c r="E79" s="184">
        <f t="shared" si="20"/>
        <v>9.9543294602361776</v>
      </c>
      <c r="F79" s="184">
        <v>153.30000000000001</v>
      </c>
      <c r="G79" s="66">
        <f t="shared" si="12"/>
        <v>32.199999999999989</v>
      </c>
      <c r="H79" s="258">
        <v>2402.9</v>
      </c>
      <c r="I79" s="184">
        <v>420.7</v>
      </c>
      <c r="J79" s="258">
        <f t="shared" si="13"/>
        <v>17.508011153189894</v>
      </c>
      <c r="K79" s="110">
        <v>321.89999999999998</v>
      </c>
      <c r="L79" s="66">
        <f t="shared" si="14"/>
        <v>98.800000000000011</v>
      </c>
      <c r="M79" s="79">
        <f t="shared" si="15"/>
        <v>22.679245283018865</v>
      </c>
      <c r="N79" s="58">
        <f t="shared" si="16"/>
        <v>20.998043052837573</v>
      </c>
      <c r="O79" s="117">
        <f t="shared" si="19"/>
        <v>1.6812022301812917</v>
      </c>
      <c r="P79" s="98"/>
      <c r="Q79" s="2" t="s">
        <v>145</v>
      </c>
    </row>
    <row r="80" spans="1:17" s="1" customFormat="1" ht="15.75" x14ac:dyDescent="0.2">
      <c r="A80" s="83">
        <f t="shared" si="17"/>
        <v>7.774</v>
      </c>
      <c r="B80" s="164" t="s">
        <v>44</v>
      </c>
      <c r="C80" s="160">
        <v>593.70006000000001</v>
      </c>
      <c r="D80" s="149">
        <v>7.774</v>
      </c>
      <c r="E80" s="184">
        <f t="shared" si="20"/>
        <v>1.3094153973978038</v>
      </c>
      <c r="F80" s="184">
        <v>1.3129999999999999</v>
      </c>
      <c r="G80" s="66">
        <f t="shared" si="12"/>
        <v>6.4610000000000003</v>
      </c>
      <c r="H80" s="258">
        <v>1597.9188866666666</v>
      </c>
      <c r="I80" s="184">
        <v>20.305</v>
      </c>
      <c r="J80" s="258">
        <f t="shared" si="13"/>
        <v>1.2707153141144214</v>
      </c>
      <c r="K80" s="110">
        <v>3.448</v>
      </c>
      <c r="L80" s="66">
        <f t="shared" si="14"/>
        <v>16.856999999999999</v>
      </c>
      <c r="M80" s="79">
        <f t="shared" si="15"/>
        <v>26.119114998713663</v>
      </c>
      <c r="N80" s="58">
        <f t="shared" si="16"/>
        <v>26.260472201066261</v>
      </c>
      <c r="O80" s="117">
        <f t="shared" si="19"/>
        <v>-0.14135720235259797</v>
      </c>
      <c r="P80" s="98"/>
      <c r="Q80" s="2" t="s">
        <v>145</v>
      </c>
    </row>
    <row r="81" spans="1:17" s="1" customFormat="1" ht="15.75" hidden="1" x14ac:dyDescent="0.2">
      <c r="A81" s="83" t="str">
        <f t="shared" si="17"/>
        <v>x</v>
      </c>
      <c r="B81" s="164" t="s">
        <v>122</v>
      </c>
      <c r="D81" s="149" t="s">
        <v>122</v>
      </c>
      <c r="E81" s="184">
        <f>IFERROR(D81/C76*100,0)</f>
        <v>0</v>
      </c>
      <c r="F81" s="184" t="s">
        <v>122</v>
      </c>
      <c r="G81" s="66" t="str">
        <f t="shared" si="12"/>
        <v/>
      </c>
      <c r="H81" s="258">
        <v>0</v>
      </c>
      <c r="I81" s="184" t="s">
        <v>122</v>
      </c>
      <c r="J81" s="258" t="str">
        <f t="shared" si="13"/>
        <v/>
      </c>
      <c r="K81" s="110" t="s">
        <v>122</v>
      </c>
      <c r="L81" s="66" t="str">
        <f t="shared" si="14"/>
        <v/>
      </c>
      <c r="M81" s="79" t="str">
        <f t="shared" si="15"/>
        <v/>
      </c>
      <c r="N81" s="58" t="str">
        <f t="shared" si="16"/>
        <v/>
      </c>
      <c r="O81" s="117">
        <f t="shared" si="19"/>
        <v>0</v>
      </c>
      <c r="P81" s="98"/>
      <c r="Q81" s="2" t="s">
        <v>145</v>
      </c>
    </row>
    <row r="82" spans="1:17" s="1" customFormat="1" ht="15.75" hidden="1" x14ac:dyDescent="0.2">
      <c r="A82" s="83" t="str">
        <f t="shared" si="17"/>
        <v>x</v>
      </c>
      <c r="B82" s="164" t="s">
        <v>122</v>
      </c>
      <c r="C82" s="160"/>
      <c r="D82" s="149" t="s">
        <v>122</v>
      </c>
      <c r="E82" s="184">
        <f t="shared" ref="E82:E101" si="21">IFERROR(D82/C82*100,0)</f>
        <v>0</v>
      </c>
      <c r="F82" s="184" t="s">
        <v>122</v>
      </c>
      <c r="G82" s="66" t="str">
        <f t="shared" si="12"/>
        <v/>
      </c>
      <c r="H82" s="258">
        <v>0</v>
      </c>
      <c r="I82" s="184" t="s">
        <v>122</v>
      </c>
      <c r="J82" s="258" t="str">
        <f t="shared" si="13"/>
        <v/>
      </c>
      <c r="K82" s="110" t="s">
        <v>122</v>
      </c>
      <c r="L82" s="66" t="str">
        <f t="shared" si="14"/>
        <v/>
      </c>
      <c r="M82" s="79" t="str">
        <f t="shared" si="15"/>
        <v/>
      </c>
      <c r="N82" s="58" t="str">
        <f t="shared" si="16"/>
        <v/>
      </c>
      <c r="O82" s="117">
        <f t="shared" si="19"/>
        <v>0</v>
      </c>
      <c r="P82" s="98"/>
      <c r="Q82" s="2" t="s">
        <v>145</v>
      </c>
    </row>
    <row r="83" spans="1:17" s="1" customFormat="1" ht="15.75" hidden="1" x14ac:dyDescent="0.2">
      <c r="A83" s="83" t="str">
        <f t="shared" si="17"/>
        <v>x</v>
      </c>
      <c r="B83" s="164" t="s">
        <v>45</v>
      </c>
      <c r="C83" s="160">
        <v>234.321</v>
      </c>
      <c r="D83" s="149">
        <v>0</v>
      </c>
      <c r="E83" s="184">
        <f t="shared" si="21"/>
        <v>0</v>
      </c>
      <c r="F83" s="184">
        <v>0</v>
      </c>
      <c r="G83" s="66">
        <f t="shared" si="12"/>
        <v>0</v>
      </c>
      <c r="H83" s="258">
        <v>517.79999999999995</v>
      </c>
      <c r="I83" s="184">
        <v>0</v>
      </c>
      <c r="J83" s="258">
        <f t="shared" si="13"/>
        <v>0</v>
      </c>
      <c r="K83" s="110">
        <v>0</v>
      </c>
      <c r="L83" s="66">
        <f t="shared" si="14"/>
        <v>0</v>
      </c>
      <c r="M83" s="79" t="str">
        <f t="shared" si="15"/>
        <v/>
      </c>
      <c r="N83" s="58" t="str">
        <f t="shared" si="16"/>
        <v/>
      </c>
      <c r="O83" s="117">
        <f t="shared" si="19"/>
        <v>0</v>
      </c>
      <c r="P83" s="98"/>
      <c r="Q83" s="2" t="s">
        <v>145</v>
      </c>
    </row>
    <row r="84" spans="1:17" s="1" customFormat="1" ht="15.75" hidden="1" x14ac:dyDescent="0.2">
      <c r="A84" s="83" t="str">
        <f t="shared" si="17"/>
        <v>x</v>
      </c>
      <c r="B84" s="164" t="s">
        <v>122</v>
      </c>
      <c r="C84" s="160"/>
      <c r="D84" s="149" t="s">
        <v>122</v>
      </c>
      <c r="E84" s="184">
        <f t="shared" si="21"/>
        <v>0</v>
      </c>
      <c r="F84" s="184" t="s">
        <v>122</v>
      </c>
      <c r="G84" s="66" t="str">
        <f t="shared" si="12"/>
        <v/>
      </c>
      <c r="H84" s="258">
        <v>0</v>
      </c>
      <c r="I84" s="184" t="s">
        <v>122</v>
      </c>
      <c r="J84" s="258" t="str">
        <f t="shared" si="13"/>
        <v/>
      </c>
      <c r="K84" s="110" t="s">
        <v>122</v>
      </c>
      <c r="L84" s="66" t="str">
        <f t="shared" si="14"/>
        <v/>
      </c>
      <c r="M84" s="79" t="str">
        <f t="shared" si="15"/>
        <v/>
      </c>
      <c r="N84" s="58" t="str">
        <f t="shared" si="16"/>
        <v/>
      </c>
      <c r="O84" s="117">
        <f t="shared" si="19"/>
        <v>0</v>
      </c>
      <c r="P84" s="98"/>
      <c r="Q84" s="2" t="s">
        <v>145</v>
      </c>
    </row>
    <row r="85" spans="1:17" s="1" customFormat="1" ht="15.75" hidden="1" x14ac:dyDescent="0.2">
      <c r="A85" s="83" t="str">
        <f t="shared" si="17"/>
        <v>x</v>
      </c>
      <c r="B85" s="164" t="s">
        <v>46</v>
      </c>
      <c r="C85" s="160">
        <v>333.07391999999999</v>
      </c>
      <c r="D85" s="149">
        <v>0</v>
      </c>
      <c r="E85" s="184">
        <f t="shared" si="21"/>
        <v>0</v>
      </c>
      <c r="F85" s="184">
        <v>0</v>
      </c>
      <c r="G85" s="66">
        <f t="shared" si="12"/>
        <v>0</v>
      </c>
      <c r="H85" s="258">
        <v>703.8</v>
      </c>
      <c r="I85" s="184">
        <v>0</v>
      </c>
      <c r="J85" s="258">
        <f t="shared" si="13"/>
        <v>0</v>
      </c>
      <c r="K85" s="110">
        <v>0</v>
      </c>
      <c r="L85" s="66">
        <f t="shared" si="14"/>
        <v>0</v>
      </c>
      <c r="M85" s="79" t="str">
        <f t="shared" si="15"/>
        <v/>
      </c>
      <c r="N85" s="58" t="str">
        <f t="shared" si="16"/>
        <v/>
      </c>
      <c r="O85" s="117">
        <f t="shared" si="19"/>
        <v>0</v>
      </c>
      <c r="P85" s="98"/>
      <c r="Q85" s="2" t="s">
        <v>145</v>
      </c>
    </row>
    <row r="86" spans="1:17" s="1" customFormat="1" ht="15.75" x14ac:dyDescent="0.2">
      <c r="A86" s="83">
        <f t="shared" si="17"/>
        <v>25.07</v>
      </c>
      <c r="B86" s="164" t="s">
        <v>47</v>
      </c>
      <c r="C86" s="160">
        <v>941.04268000000002</v>
      </c>
      <c r="D86" s="149">
        <v>25.07</v>
      </c>
      <c r="E86" s="184">
        <f t="shared" si="21"/>
        <v>2.664066203671017</v>
      </c>
      <c r="F86" s="184">
        <v>10.4</v>
      </c>
      <c r="G86" s="66">
        <f t="shared" si="12"/>
        <v>14.67</v>
      </c>
      <c r="H86" s="258">
        <v>1802</v>
      </c>
      <c r="I86" s="184">
        <v>75.959999999999994</v>
      </c>
      <c r="J86" s="258">
        <f t="shared" si="13"/>
        <v>4.2153163152053272</v>
      </c>
      <c r="K86" s="110">
        <v>33.200000000000003</v>
      </c>
      <c r="L86" s="66">
        <f t="shared" si="14"/>
        <v>42.759999999999991</v>
      </c>
      <c r="M86" s="79">
        <f t="shared" si="15"/>
        <v>30.299162345432787</v>
      </c>
      <c r="N86" s="58">
        <f t="shared" si="16"/>
        <v>31.923076923076927</v>
      </c>
      <c r="O86" s="117">
        <f t="shared" si="19"/>
        <v>-1.6239145776441397</v>
      </c>
      <c r="P86" s="98"/>
      <c r="Q86" s="2" t="s">
        <v>145</v>
      </c>
    </row>
    <row r="87" spans="1:17" s="1" customFormat="1" ht="15.75" x14ac:dyDescent="0.2">
      <c r="A87" s="83">
        <f t="shared" si="17"/>
        <v>40.731000000000002</v>
      </c>
      <c r="B87" s="164" t="s">
        <v>48</v>
      </c>
      <c r="C87" s="160">
        <v>1409.6893500000001</v>
      </c>
      <c r="D87" s="149">
        <v>40.731000000000002</v>
      </c>
      <c r="E87" s="184">
        <f t="shared" si="21"/>
        <v>2.8893599855883143</v>
      </c>
      <c r="F87" s="184">
        <v>16.004999999999999</v>
      </c>
      <c r="G87" s="66">
        <f t="shared" si="12"/>
        <v>24.726000000000003</v>
      </c>
      <c r="H87" s="258">
        <v>2060.5</v>
      </c>
      <c r="I87" s="184">
        <v>47.19</v>
      </c>
      <c r="J87" s="258">
        <f t="shared" si="13"/>
        <v>2.2902208201892744</v>
      </c>
      <c r="K87" s="110">
        <v>25.925999999999998</v>
      </c>
      <c r="L87" s="66">
        <f t="shared" si="14"/>
        <v>21.263999999999999</v>
      </c>
      <c r="M87" s="79">
        <f t="shared" si="15"/>
        <v>11.58577005229432</v>
      </c>
      <c r="N87" s="58">
        <f t="shared" si="16"/>
        <v>16.198687910028116</v>
      </c>
      <c r="O87" s="117">
        <f t="shared" si="19"/>
        <v>-4.6129178577337964</v>
      </c>
      <c r="P87" s="98"/>
      <c r="Q87" s="2" t="s">
        <v>145</v>
      </c>
    </row>
    <row r="88" spans="1:17" s="1" customFormat="1" ht="15.75" x14ac:dyDescent="0.2">
      <c r="A88" s="83">
        <f t="shared" si="17"/>
        <v>5.3920000000000003</v>
      </c>
      <c r="B88" s="159" t="s">
        <v>49</v>
      </c>
      <c r="C88" s="160">
        <v>105.58150000000001</v>
      </c>
      <c r="D88" s="149">
        <v>5.3920000000000003</v>
      </c>
      <c r="E88" s="184">
        <f t="shared" si="21"/>
        <v>5.1069552904628184</v>
      </c>
      <c r="F88" s="184">
        <v>4.9450000000000003</v>
      </c>
      <c r="G88" s="66">
        <f t="shared" si="12"/>
        <v>0.44700000000000006</v>
      </c>
      <c r="H88" s="258">
        <v>266.2</v>
      </c>
      <c r="I88" s="184">
        <v>15.939</v>
      </c>
      <c r="J88" s="258">
        <f t="shared" si="13"/>
        <v>5.9876033057851243</v>
      </c>
      <c r="K88" s="110">
        <v>17.184000000000001</v>
      </c>
      <c r="L88" s="66">
        <f t="shared" si="14"/>
        <v>-1.245000000000001</v>
      </c>
      <c r="M88" s="77">
        <f t="shared" si="15"/>
        <v>29.560459940652816</v>
      </c>
      <c r="N88" s="58">
        <f t="shared" si="16"/>
        <v>34.75025278058645</v>
      </c>
      <c r="O88" s="117">
        <f t="shared" si="19"/>
        <v>-5.1897928399336344</v>
      </c>
      <c r="P88" s="98"/>
      <c r="Q88" s="2" t="s">
        <v>145</v>
      </c>
    </row>
    <row r="89" spans="1:17" s="7" customFormat="1" ht="15.75" x14ac:dyDescent="0.25">
      <c r="A89" s="83">
        <f t="shared" si="17"/>
        <v>60.493000000000002</v>
      </c>
      <c r="B89" s="162" t="s">
        <v>50</v>
      </c>
      <c r="C89" s="163">
        <v>190.75572</v>
      </c>
      <c r="D89" s="150">
        <f>SUM(D90:D101)</f>
        <v>60.493000000000002</v>
      </c>
      <c r="E89" s="191">
        <f t="shared" si="21"/>
        <v>31.712286268532342</v>
      </c>
      <c r="F89" s="185">
        <f>SUM(F90:F101)</f>
        <v>82.564999999999998</v>
      </c>
      <c r="G89" s="80">
        <f t="shared" si="12"/>
        <v>-22.071999999999996</v>
      </c>
      <c r="H89" s="190">
        <v>345.01299999999998</v>
      </c>
      <c r="I89" s="191">
        <f>SUM(I90:I101)</f>
        <v>142.07699999999997</v>
      </c>
      <c r="J89" s="289">
        <f t="shared" si="13"/>
        <v>41.180187413227905</v>
      </c>
      <c r="K89" s="185">
        <f>SUM(K90:K101)</f>
        <v>187.50200000000001</v>
      </c>
      <c r="L89" s="80">
        <f t="shared" si="14"/>
        <v>-45.42500000000004</v>
      </c>
      <c r="M89" s="54">
        <f t="shared" si="15"/>
        <v>23.486519101383628</v>
      </c>
      <c r="N89" s="56">
        <f t="shared" si="16"/>
        <v>22.70962272149216</v>
      </c>
      <c r="O89" s="80">
        <f t="shared" si="19"/>
        <v>0.77689637989146831</v>
      </c>
      <c r="P89" s="127"/>
      <c r="Q89" s="128" t="s">
        <v>145</v>
      </c>
    </row>
    <row r="90" spans="1:17" s="1" customFormat="1" ht="15.75" hidden="1" x14ac:dyDescent="0.2">
      <c r="A90" s="83" t="str">
        <f t="shared" si="17"/>
        <v>x</v>
      </c>
      <c r="B90" s="164" t="s">
        <v>92</v>
      </c>
      <c r="C90" s="160" t="s">
        <v>155</v>
      </c>
      <c r="D90" s="149" t="s">
        <v>122</v>
      </c>
      <c r="E90" s="184">
        <f t="shared" si="21"/>
        <v>0</v>
      </c>
      <c r="F90" s="184" t="s">
        <v>122</v>
      </c>
      <c r="G90" s="67" t="str">
        <f t="shared" si="12"/>
        <v/>
      </c>
      <c r="H90" s="259">
        <v>66.3</v>
      </c>
      <c r="I90" s="184" t="s">
        <v>122</v>
      </c>
      <c r="J90" s="258" t="str">
        <f t="shared" si="13"/>
        <v/>
      </c>
      <c r="K90" s="110" t="s">
        <v>122</v>
      </c>
      <c r="L90" s="67" t="str">
        <f t="shared" si="14"/>
        <v/>
      </c>
      <c r="M90" s="79" t="str">
        <f t="shared" si="15"/>
        <v/>
      </c>
      <c r="N90" s="58" t="str">
        <f t="shared" si="16"/>
        <v/>
      </c>
      <c r="O90" s="117">
        <f t="shared" si="19"/>
        <v>0</v>
      </c>
      <c r="P90" s="98"/>
      <c r="Q90" s="2" t="s">
        <v>145</v>
      </c>
    </row>
    <row r="91" spans="1:17" s="1" customFormat="1" ht="15.75" hidden="1" x14ac:dyDescent="0.2">
      <c r="A91" s="83" t="str">
        <f t="shared" si="17"/>
        <v>x</v>
      </c>
      <c r="B91" s="164" t="s">
        <v>93</v>
      </c>
      <c r="C91" s="160" t="s">
        <v>155</v>
      </c>
      <c r="D91" s="149">
        <v>0</v>
      </c>
      <c r="E91" s="184">
        <f t="shared" si="21"/>
        <v>0</v>
      </c>
      <c r="F91" s="184">
        <v>0</v>
      </c>
      <c r="G91" s="66">
        <f t="shared" si="12"/>
        <v>0</v>
      </c>
      <c r="H91" s="258">
        <v>1.845</v>
      </c>
      <c r="I91" s="184">
        <v>0</v>
      </c>
      <c r="J91" s="258">
        <f t="shared" si="13"/>
        <v>0</v>
      </c>
      <c r="K91" s="110">
        <v>0</v>
      </c>
      <c r="L91" s="66">
        <f t="shared" si="14"/>
        <v>0</v>
      </c>
      <c r="M91" s="79" t="str">
        <f t="shared" si="15"/>
        <v/>
      </c>
      <c r="N91" s="58" t="str">
        <f t="shared" si="16"/>
        <v/>
      </c>
      <c r="O91" s="117">
        <f t="shared" si="19"/>
        <v>0</v>
      </c>
      <c r="P91" s="98"/>
      <c r="Q91" s="2" t="s">
        <v>145</v>
      </c>
    </row>
    <row r="92" spans="1:17" s="1" customFormat="1" ht="15.75" hidden="1" x14ac:dyDescent="0.2">
      <c r="A92" s="83" t="str">
        <f t="shared" si="17"/>
        <v>x</v>
      </c>
      <c r="B92" s="164" t="s">
        <v>61</v>
      </c>
      <c r="C92" s="160">
        <v>55.465899999999998</v>
      </c>
      <c r="D92" s="149">
        <v>0</v>
      </c>
      <c r="E92" s="184">
        <f t="shared" si="21"/>
        <v>0</v>
      </c>
      <c r="F92" s="184">
        <v>0</v>
      </c>
      <c r="G92" s="66">
        <f t="shared" si="12"/>
        <v>0</v>
      </c>
      <c r="H92" s="258">
        <v>80.067999999999998</v>
      </c>
      <c r="I92" s="184">
        <v>0</v>
      </c>
      <c r="J92" s="258">
        <f t="shared" si="13"/>
        <v>0</v>
      </c>
      <c r="K92" s="110">
        <v>0</v>
      </c>
      <c r="L92" s="66">
        <f t="shared" si="14"/>
        <v>0</v>
      </c>
      <c r="M92" s="79" t="str">
        <f t="shared" si="15"/>
        <v/>
      </c>
      <c r="N92" s="58" t="str">
        <f t="shared" si="16"/>
        <v/>
      </c>
      <c r="O92" s="117">
        <f t="shared" si="19"/>
        <v>0</v>
      </c>
      <c r="P92" s="98"/>
      <c r="Q92" s="2" t="s">
        <v>145</v>
      </c>
    </row>
    <row r="93" spans="1:17" s="1" customFormat="1" ht="15.75" hidden="1" x14ac:dyDescent="0.2">
      <c r="A93" s="83" t="str">
        <f t="shared" si="17"/>
        <v>x</v>
      </c>
      <c r="B93" s="164" t="s">
        <v>122</v>
      </c>
      <c r="C93" s="160"/>
      <c r="D93" s="149" t="s">
        <v>122</v>
      </c>
      <c r="E93" s="184">
        <f t="shared" si="21"/>
        <v>0</v>
      </c>
      <c r="F93" s="184" t="s">
        <v>122</v>
      </c>
      <c r="G93" s="67" t="str">
        <f t="shared" si="12"/>
        <v/>
      </c>
      <c r="H93" s="259">
        <v>0</v>
      </c>
      <c r="I93" s="184" t="s">
        <v>122</v>
      </c>
      <c r="J93" s="258" t="str">
        <f t="shared" si="13"/>
        <v/>
      </c>
      <c r="K93" s="110" t="s">
        <v>122</v>
      </c>
      <c r="L93" s="67" t="str">
        <f t="shared" si="14"/>
        <v/>
      </c>
      <c r="M93" s="79" t="str">
        <f t="shared" si="15"/>
        <v/>
      </c>
      <c r="N93" s="58" t="str">
        <f t="shared" si="16"/>
        <v/>
      </c>
      <c r="O93" s="117">
        <f t="shared" si="19"/>
        <v>0</v>
      </c>
      <c r="P93" s="98"/>
      <c r="Q93" s="2" t="s">
        <v>145</v>
      </c>
    </row>
    <row r="94" spans="1:17" s="1" customFormat="1" ht="15.75" x14ac:dyDescent="0.2">
      <c r="A94" s="83">
        <f t="shared" si="17"/>
        <v>7.5890000000000004</v>
      </c>
      <c r="B94" s="164" t="s">
        <v>51</v>
      </c>
      <c r="C94" s="160">
        <v>12.119199999999999</v>
      </c>
      <c r="D94" s="149">
        <v>7.5890000000000004</v>
      </c>
      <c r="E94" s="184">
        <f t="shared" si="21"/>
        <v>62.619644861046943</v>
      </c>
      <c r="F94" s="184">
        <v>8.5500000000000007</v>
      </c>
      <c r="G94" s="66">
        <f t="shared" si="12"/>
        <v>-0.9610000000000003</v>
      </c>
      <c r="H94" s="258">
        <v>19.900000000000002</v>
      </c>
      <c r="I94" s="184">
        <v>14.734</v>
      </c>
      <c r="J94" s="258">
        <f t="shared" si="13"/>
        <v>74.040201005025125</v>
      </c>
      <c r="K94" s="110">
        <v>17.43</v>
      </c>
      <c r="L94" s="66">
        <f t="shared" si="14"/>
        <v>-2.6959999999999997</v>
      </c>
      <c r="M94" s="79">
        <f t="shared" si="15"/>
        <v>19.414942680195018</v>
      </c>
      <c r="N94" s="58">
        <f t="shared" si="16"/>
        <v>20.385964912280699</v>
      </c>
      <c r="O94" s="117">
        <f t="shared" si="19"/>
        <v>-0.97102223208568006</v>
      </c>
      <c r="P94" s="98"/>
      <c r="Q94" s="2" t="s">
        <v>145</v>
      </c>
    </row>
    <row r="95" spans="1:17" s="1" customFormat="1" ht="15.75" x14ac:dyDescent="0.2">
      <c r="A95" s="83">
        <f t="shared" si="17"/>
        <v>1.097</v>
      </c>
      <c r="B95" s="164" t="s">
        <v>52</v>
      </c>
      <c r="C95" s="160" t="s">
        <v>155</v>
      </c>
      <c r="D95" s="149">
        <v>1.097</v>
      </c>
      <c r="E95" s="184">
        <f t="shared" si="21"/>
        <v>0</v>
      </c>
      <c r="F95" s="184">
        <v>1.0660000000000001</v>
      </c>
      <c r="G95" s="66">
        <f t="shared" si="12"/>
        <v>3.0999999999999917E-2</v>
      </c>
      <c r="H95" s="258">
        <v>2.9</v>
      </c>
      <c r="I95" s="184">
        <v>2.335</v>
      </c>
      <c r="J95" s="258">
        <f t="shared" si="13"/>
        <v>80.517241379310349</v>
      </c>
      <c r="K95" s="110">
        <v>1.7849999999999999</v>
      </c>
      <c r="L95" s="66">
        <f t="shared" si="14"/>
        <v>0.55000000000000004</v>
      </c>
      <c r="M95" s="79">
        <f t="shared" si="15"/>
        <v>21.28532360984503</v>
      </c>
      <c r="N95" s="58">
        <f t="shared" si="16"/>
        <v>16.744840525328328</v>
      </c>
      <c r="O95" s="117">
        <f t="shared" si="19"/>
        <v>4.5404830845167012</v>
      </c>
      <c r="P95" s="98"/>
      <c r="Q95" s="2" t="s">
        <v>145</v>
      </c>
    </row>
    <row r="96" spans="1:17" s="1" customFormat="1" ht="15.75" x14ac:dyDescent="0.2">
      <c r="A96" s="83">
        <f t="shared" si="17"/>
        <v>50.466999999999999</v>
      </c>
      <c r="B96" s="164" t="s">
        <v>53</v>
      </c>
      <c r="C96" s="160">
        <v>80.040000000000006</v>
      </c>
      <c r="D96" s="149">
        <v>50.466999999999999</v>
      </c>
      <c r="E96" s="184">
        <f t="shared" si="21"/>
        <v>63.05222388805597</v>
      </c>
      <c r="F96" s="184">
        <v>71.977999999999994</v>
      </c>
      <c r="G96" s="66">
        <f t="shared" si="12"/>
        <v>-21.510999999999996</v>
      </c>
      <c r="H96" s="258">
        <v>171.3</v>
      </c>
      <c r="I96" s="184">
        <v>123.36799999999999</v>
      </c>
      <c r="J96" s="258">
        <f t="shared" si="13"/>
        <v>72.018680677174544</v>
      </c>
      <c r="K96" s="110">
        <v>166.86</v>
      </c>
      <c r="L96" s="66">
        <f t="shared" si="14"/>
        <v>-43.492000000000019</v>
      </c>
      <c r="M96" s="79">
        <f t="shared" si="15"/>
        <v>24.445281074761724</v>
      </c>
      <c r="N96" s="58">
        <f t="shared" si="16"/>
        <v>23.182083414376621</v>
      </c>
      <c r="O96" s="117">
        <f t="shared" si="19"/>
        <v>1.2631976603851029</v>
      </c>
      <c r="P96" s="98"/>
      <c r="Q96" s="2" t="s">
        <v>145</v>
      </c>
    </row>
    <row r="97" spans="1:17" s="1" customFormat="1" ht="15.75" hidden="1" x14ac:dyDescent="0.2">
      <c r="A97" s="83" t="str">
        <f t="shared" si="17"/>
        <v>x</v>
      </c>
      <c r="B97" s="164" t="s">
        <v>77</v>
      </c>
      <c r="C97" s="160"/>
      <c r="D97" s="149">
        <v>0</v>
      </c>
      <c r="E97" s="184">
        <f t="shared" si="21"/>
        <v>0</v>
      </c>
      <c r="F97" s="184">
        <v>0</v>
      </c>
      <c r="G97" s="66">
        <f t="shared" si="12"/>
        <v>0</v>
      </c>
      <c r="H97" s="258">
        <v>0</v>
      </c>
      <c r="I97" s="184">
        <v>0</v>
      </c>
      <c r="J97" s="258" t="str">
        <f t="shared" si="13"/>
        <v/>
      </c>
      <c r="K97" s="110">
        <v>0</v>
      </c>
      <c r="L97" s="66">
        <f t="shared" si="14"/>
        <v>0</v>
      </c>
      <c r="M97" s="79" t="str">
        <f t="shared" si="15"/>
        <v/>
      </c>
      <c r="N97" s="58" t="str">
        <f t="shared" si="16"/>
        <v/>
      </c>
      <c r="O97" s="117">
        <f t="shared" si="19"/>
        <v>0</v>
      </c>
      <c r="P97" s="98"/>
      <c r="Q97" s="2" t="s">
        <v>145</v>
      </c>
    </row>
    <row r="98" spans="1:17" s="1" customFormat="1" ht="15.75" hidden="1" x14ac:dyDescent="0.2">
      <c r="A98" s="83" t="str">
        <f t="shared" si="17"/>
        <v>x</v>
      </c>
      <c r="B98" s="164" t="s">
        <v>122</v>
      </c>
      <c r="C98" s="160"/>
      <c r="D98" s="149" t="s">
        <v>122</v>
      </c>
      <c r="E98" s="184">
        <f t="shared" si="21"/>
        <v>0</v>
      </c>
      <c r="F98" s="184" t="s">
        <v>122</v>
      </c>
      <c r="G98" s="66" t="str">
        <f t="shared" si="12"/>
        <v/>
      </c>
      <c r="H98" s="258">
        <v>0</v>
      </c>
      <c r="I98" s="184" t="s">
        <v>122</v>
      </c>
      <c r="J98" s="258" t="str">
        <f t="shared" si="13"/>
        <v/>
      </c>
      <c r="K98" s="110" t="s">
        <v>122</v>
      </c>
      <c r="L98" s="66" t="str">
        <f t="shared" si="14"/>
        <v/>
      </c>
      <c r="M98" s="75" t="str">
        <f t="shared" si="15"/>
        <v/>
      </c>
      <c r="N98" s="58" t="str">
        <f t="shared" si="16"/>
        <v/>
      </c>
      <c r="O98" s="117">
        <f t="shared" si="19"/>
        <v>0</v>
      </c>
      <c r="P98" s="98"/>
      <c r="Q98" s="2" t="s">
        <v>145</v>
      </c>
    </row>
    <row r="99" spans="1:17" s="1" customFormat="1" ht="15.75" hidden="1" x14ac:dyDescent="0.2">
      <c r="A99" s="83" t="str">
        <f t="shared" si="17"/>
        <v>x</v>
      </c>
      <c r="B99" s="164" t="s">
        <v>55</v>
      </c>
      <c r="C99" s="160"/>
      <c r="D99" s="149" t="s">
        <v>122</v>
      </c>
      <c r="E99" s="184">
        <f t="shared" si="21"/>
        <v>0</v>
      </c>
      <c r="F99" s="184" t="s">
        <v>122</v>
      </c>
      <c r="G99" s="66" t="str">
        <f t="shared" si="12"/>
        <v/>
      </c>
      <c r="H99" s="258">
        <v>0</v>
      </c>
      <c r="I99" s="184" t="s">
        <v>122</v>
      </c>
      <c r="J99" s="258" t="str">
        <f t="shared" si="13"/>
        <v/>
      </c>
      <c r="K99" s="110" t="s">
        <v>122</v>
      </c>
      <c r="L99" s="66" t="str">
        <f t="shared" si="14"/>
        <v/>
      </c>
      <c r="M99" s="75" t="str">
        <f t="shared" si="15"/>
        <v/>
      </c>
      <c r="N99" s="58" t="str">
        <f t="shared" si="16"/>
        <v/>
      </c>
      <c r="O99" s="117">
        <f t="shared" si="19"/>
        <v>0</v>
      </c>
      <c r="P99" s="98"/>
      <c r="Q99" s="2" t="s">
        <v>145</v>
      </c>
    </row>
    <row r="100" spans="1:17" s="1" customFormat="1" ht="15.75" hidden="1" x14ac:dyDescent="0.2">
      <c r="A100" s="83" t="str">
        <f t="shared" si="17"/>
        <v>x</v>
      </c>
      <c r="B100" s="164" t="s">
        <v>56</v>
      </c>
      <c r="C100" s="160"/>
      <c r="D100" s="149" t="s">
        <v>122</v>
      </c>
      <c r="E100" s="184">
        <f t="shared" si="21"/>
        <v>0</v>
      </c>
      <c r="F100" s="184" t="s">
        <v>122</v>
      </c>
      <c r="G100" s="66" t="str">
        <f t="shared" si="12"/>
        <v/>
      </c>
      <c r="H100" s="258">
        <v>0</v>
      </c>
      <c r="I100" s="184" t="s">
        <v>122</v>
      </c>
      <c r="J100" s="258" t="str">
        <f t="shared" si="13"/>
        <v/>
      </c>
      <c r="K100" s="110" t="s">
        <v>122</v>
      </c>
      <c r="L100" s="66" t="str">
        <f t="shared" si="14"/>
        <v/>
      </c>
      <c r="M100" s="75" t="str">
        <f t="shared" si="15"/>
        <v/>
      </c>
      <c r="N100" s="58" t="str">
        <f t="shared" si="16"/>
        <v/>
      </c>
      <c r="O100" s="117">
        <f t="shared" si="19"/>
        <v>0</v>
      </c>
      <c r="P100" s="98"/>
      <c r="Q100" s="2" t="s">
        <v>145</v>
      </c>
    </row>
    <row r="101" spans="1:17" s="1" customFormat="1" ht="15.75" x14ac:dyDescent="0.2">
      <c r="A101" s="83">
        <f t="shared" si="17"/>
        <v>1.34</v>
      </c>
      <c r="B101" s="167" t="s">
        <v>94</v>
      </c>
      <c r="C101" s="147">
        <v>1.7450000000000001</v>
      </c>
      <c r="D101" s="151">
        <v>1.34</v>
      </c>
      <c r="E101" s="192">
        <f t="shared" si="21"/>
        <v>76.790830945558739</v>
      </c>
      <c r="F101" s="192">
        <v>0.97099999999999997</v>
      </c>
      <c r="G101" s="74">
        <f t="shared" si="12"/>
        <v>0.36900000000000011</v>
      </c>
      <c r="H101" s="266">
        <v>2.7</v>
      </c>
      <c r="I101" s="192">
        <v>1.64</v>
      </c>
      <c r="J101" s="258">
        <f t="shared" ref="J101" si="22">IFERROR(I101/H101*100,"")</f>
        <v>60.740740740740726</v>
      </c>
      <c r="K101" s="112">
        <v>1.427</v>
      </c>
      <c r="L101" s="74">
        <f t="shared" ref="L101" si="23">IFERROR(I101-K101,"")</f>
        <v>0.21299999999999986</v>
      </c>
      <c r="M101" s="103">
        <f t="shared" si="15"/>
        <v>12.238805970149251</v>
      </c>
      <c r="N101" s="63">
        <f t="shared" si="16"/>
        <v>14.696189495365603</v>
      </c>
      <c r="O101" s="121">
        <f t="shared" si="19"/>
        <v>-2.4573835252163523</v>
      </c>
      <c r="P101" s="98"/>
      <c r="Q101" s="2" t="s">
        <v>145</v>
      </c>
    </row>
  </sheetData>
  <mergeCells count="7">
    <mergeCell ref="B1:O1"/>
    <mergeCell ref="M3:O3"/>
    <mergeCell ref="B3:B4"/>
    <mergeCell ref="D3:G3"/>
    <mergeCell ref="B2:O2"/>
    <mergeCell ref="C3:C4"/>
    <mergeCell ref="H3:L3"/>
  </mergeCells>
  <printOptions horizontalCentered="1"/>
  <pageMargins left="0" right="0" top="0" bottom="0" header="0" footer="0"/>
  <pageSetup paperSize="9" scale="68" fitToHeight="2" orientation="landscape" r:id="rId1"/>
  <rowBreaks count="1" manualBreakCount="1">
    <brk id="52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22" activePane="bottomRight" state="frozen"/>
      <selection activeCell="B1" sqref="B1:O1"/>
      <selection pane="topRight" activeCell="B1" sqref="B1:O1"/>
      <selection pane="bottomLeft" activeCell="B1" sqref="B1:O1"/>
      <selection pane="bottomRight" activeCell="B2" sqref="B2:O2"/>
    </sheetView>
  </sheetViews>
  <sheetFormatPr defaultColWidth="9.140625" defaultRowHeight="15" x14ac:dyDescent="0.2"/>
  <cols>
    <col min="1" max="1" width="9.5703125" style="51" hidden="1" customWidth="1"/>
    <col min="2" max="2" width="41" style="4" customWidth="1"/>
    <col min="3" max="3" width="18" style="4" customWidth="1"/>
    <col min="4" max="6" width="12.5703125" style="4" customWidth="1"/>
    <col min="7" max="7" width="11.42578125" style="4" customWidth="1"/>
    <col min="8" max="8" width="23.42578125" style="4" customWidth="1"/>
    <col min="9" max="9" width="14.5703125" style="4" customWidth="1"/>
    <col min="10" max="10" width="12.5703125" style="5" customWidth="1"/>
    <col min="11" max="11" width="12.5703125" style="4" customWidth="1"/>
    <col min="12" max="12" width="11.85546875" style="4" customWidth="1"/>
    <col min="13" max="14" width="12.5703125" style="4" customWidth="1"/>
    <col min="15" max="15" width="12.28515625" style="4" customWidth="1"/>
    <col min="16" max="16" width="20.42578125" style="96" customWidth="1"/>
    <col min="17" max="17" width="22.28515625" style="49" hidden="1" customWidth="1"/>
    <col min="18" max="18" width="22.28515625" style="49" customWidth="1"/>
    <col min="19" max="16384" width="9.140625" style="4"/>
  </cols>
  <sheetData>
    <row r="1" spans="1:18" ht="16.5" customHeight="1" x14ac:dyDescent="0.2">
      <c r="B1" s="302" t="s">
        <v>70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98" t="s">
        <v>99</v>
      </c>
      <c r="Q1" s="101"/>
      <c r="R1" s="141">
        <v>44092</v>
      </c>
    </row>
    <row r="2" spans="1:18" ht="16.5" customHeight="1" x14ac:dyDescent="0.2">
      <c r="B2" s="302" t="s">
        <v>158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98" t="s">
        <v>108</v>
      </c>
      <c r="Q2" s="90"/>
      <c r="R2" s="88"/>
    </row>
    <row r="3" spans="1:18" s="5" customFormat="1" ht="33.75" customHeight="1" x14ac:dyDescent="0.2">
      <c r="A3" s="51"/>
      <c r="B3" s="296" t="s">
        <v>0</v>
      </c>
      <c r="C3" s="303" t="s">
        <v>149</v>
      </c>
      <c r="D3" s="298" t="s">
        <v>131</v>
      </c>
      <c r="E3" s="299"/>
      <c r="F3" s="299"/>
      <c r="G3" s="299"/>
      <c r="H3" s="305" t="s">
        <v>132</v>
      </c>
      <c r="I3" s="306"/>
      <c r="J3" s="306"/>
      <c r="K3" s="306"/>
      <c r="L3" s="307"/>
      <c r="M3" s="300" t="s">
        <v>133</v>
      </c>
      <c r="N3" s="300"/>
      <c r="O3" s="301"/>
      <c r="P3" s="98" t="s">
        <v>115</v>
      </c>
      <c r="Q3" s="88"/>
      <c r="R3" s="88"/>
    </row>
    <row r="4" spans="1:18" s="5" customFormat="1" ht="46.5" customHeight="1" x14ac:dyDescent="0.2">
      <c r="A4" s="51"/>
      <c r="B4" s="297"/>
      <c r="C4" s="304"/>
      <c r="D4" s="144" t="s">
        <v>151</v>
      </c>
      <c r="E4" s="169" t="s">
        <v>150</v>
      </c>
      <c r="F4" s="146" t="s">
        <v>148</v>
      </c>
      <c r="G4" s="245" t="s">
        <v>152</v>
      </c>
      <c r="H4" s="268" t="s">
        <v>153</v>
      </c>
      <c r="I4" s="273" t="s">
        <v>151</v>
      </c>
      <c r="J4" s="290" t="s">
        <v>154</v>
      </c>
      <c r="K4" s="146" t="s">
        <v>148</v>
      </c>
      <c r="L4" s="146" t="s">
        <v>152</v>
      </c>
      <c r="M4" s="152" t="s">
        <v>151</v>
      </c>
      <c r="N4" s="146" t="s">
        <v>148</v>
      </c>
      <c r="O4" s="146" t="s">
        <v>152</v>
      </c>
      <c r="P4" s="99" t="s">
        <v>142</v>
      </c>
      <c r="Q4" s="89"/>
      <c r="R4" s="89"/>
    </row>
    <row r="5" spans="1:18" s="38" customFormat="1" ht="15.75" x14ac:dyDescent="0.25">
      <c r="A5" s="83">
        <f>IF(OR(D5="",D5=0),"x",D5)</f>
        <v>4021.4769999999999</v>
      </c>
      <c r="B5" s="153" t="s">
        <v>1</v>
      </c>
      <c r="C5" s="225">
        <v>7996.3626133999996</v>
      </c>
      <c r="D5" s="154">
        <f>D6+D25+D36+D45+D53+D68+D75+D89</f>
        <v>4021.4769999999999</v>
      </c>
      <c r="E5" s="189">
        <f>IFERROR(D5/C5*100,0)</f>
        <v>50.291328625604869</v>
      </c>
      <c r="F5" s="188">
        <f>F6+F25+F36+F45+F53+F68+F75+F89</f>
        <v>5551.5800000000008</v>
      </c>
      <c r="G5" s="64">
        <f t="shared" ref="G5:G68" si="0">IFERROR(D5-F5,"")</f>
        <v>-1530.103000000001</v>
      </c>
      <c r="H5" s="256">
        <v>19170.511323666666</v>
      </c>
      <c r="I5" s="189">
        <f>I6+I25+I36+I45+I53+I68+I75+I89</f>
        <v>13632.242000000002</v>
      </c>
      <c r="J5" s="256">
        <f t="shared" ref="J5:J36" si="1">IFERROR(I5/H5*100,"")</f>
        <v>71.110476762143122</v>
      </c>
      <c r="K5" s="188">
        <f>K6+K25+K36+K45+K53+K68+K75+K89</f>
        <v>14242.844999999999</v>
      </c>
      <c r="L5" s="64">
        <f t="shared" ref="L5:L36" si="2">IFERROR(I5-K5,"")</f>
        <v>-610.60299999999734</v>
      </c>
      <c r="M5" s="156">
        <f t="shared" ref="M5:M36" si="3">IFERROR(IF(D5&gt;0,I5/D5*10,""),"")</f>
        <v>33.898594968962904</v>
      </c>
      <c r="N5" s="55">
        <f t="shared" ref="N5:N36" si="4">IFERROR(IF(F5&gt;0,K5/F5*10,""),"")</f>
        <v>25.655480061532025</v>
      </c>
      <c r="O5" s="115">
        <f>IFERROR(M5-N5,0)</f>
        <v>8.2431149074308792</v>
      </c>
      <c r="P5" s="98"/>
      <c r="Q5" s="3" t="s">
        <v>145</v>
      </c>
      <c r="R5" s="3"/>
    </row>
    <row r="6" spans="1:18" s="7" customFormat="1" ht="15.75" x14ac:dyDescent="0.25">
      <c r="A6" s="83">
        <f t="shared" ref="A6:A69" si="5">IF(OR(D6="",D6=0),"x",D6)</f>
        <v>980.35399999999981</v>
      </c>
      <c r="B6" s="157" t="s">
        <v>2</v>
      </c>
      <c r="C6" s="158">
        <v>1532.8485290000001</v>
      </c>
      <c r="D6" s="148">
        <f>SUM(D7:D24)</f>
        <v>980.35399999999981</v>
      </c>
      <c r="E6" s="190">
        <f t="shared" ref="E6:E69" si="6">IFERROR(D6/C6*100,0)</f>
        <v>63.956351945587429</v>
      </c>
      <c r="F6" s="183">
        <f>SUM(F7:F24)</f>
        <v>1501.9939999999999</v>
      </c>
      <c r="G6" s="65">
        <f t="shared" si="0"/>
        <v>-521.6400000000001</v>
      </c>
      <c r="H6" s="257">
        <v>5394.936999999999</v>
      </c>
      <c r="I6" s="190">
        <f>SUM(I7:I24)</f>
        <v>4065.88</v>
      </c>
      <c r="J6" s="257">
        <f t="shared" si="1"/>
        <v>75.364735491813917</v>
      </c>
      <c r="K6" s="183">
        <f>SUM(K7:K24)</f>
        <v>5353.3239999999996</v>
      </c>
      <c r="L6" s="65">
        <f t="shared" si="2"/>
        <v>-1287.4439999999995</v>
      </c>
      <c r="M6" s="76">
        <f t="shared" si="3"/>
        <v>41.473590152128736</v>
      </c>
      <c r="N6" s="56">
        <f t="shared" si="4"/>
        <v>35.641447302718923</v>
      </c>
      <c r="O6" s="116">
        <f t="shared" ref="O6:O69" si="7">IFERROR(M6-N6,0)</f>
        <v>5.8321428494098129</v>
      </c>
      <c r="P6" s="98"/>
      <c r="Q6" s="3" t="s">
        <v>145</v>
      </c>
    </row>
    <row r="7" spans="1:18" s="1" customFormat="1" ht="15.75" x14ac:dyDescent="0.2">
      <c r="A7" s="83">
        <f t="shared" si="5"/>
        <v>67.081999999999994</v>
      </c>
      <c r="B7" s="159" t="s">
        <v>3</v>
      </c>
      <c r="C7" s="160">
        <v>79.792282999999998</v>
      </c>
      <c r="D7" s="149">
        <v>67.081999999999994</v>
      </c>
      <c r="E7" s="184">
        <f t="shared" si="6"/>
        <v>84.070786644868903</v>
      </c>
      <c r="F7" s="184">
        <v>93.174999999999997</v>
      </c>
      <c r="G7" s="66">
        <f t="shared" si="0"/>
        <v>-26.093000000000004</v>
      </c>
      <c r="H7" s="258">
        <v>305.90000000000003</v>
      </c>
      <c r="I7" s="184">
        <v>294.58</v>
      </c>
      <c r="J7" s="258">
        <f t="shared" si="1"/>
        <v>96.299444262830974</v>
      </c>
      <c r="K7" s="110">
        <v>363.702</v>
      </c>
      <c r="L7" s="66">
        <f t="shared" si="2"/>
        <v>-69.122000000000014</v>
      </c>
      <c r="M7" s="77">
        <f t="shared" si="3"/>
        <v>43.913419397155721</v>
      </c>
      <c r="N7" s="57">
        <f t="shared" si="4"/>
        <v>39.03429031392541</v>
      </c>
      <c r="O7" s="81">
        <f t="shared" si="7"/>
        <v>4.8791290832303105</v>
      </c>
      <c r="P7" s="98"/>
      <c r="Q7" s="3" t="s">
        <v>145</v>
      </c>
    </row>
    <row r="8" spans="1:18" s="1" customFormat="1" ht="15.75" x14ac:dyDescent="0.2">
      <c r="A8" s="83">
        <f t="shared" si="5"/>
        <v>5.0330000000000004</v>
      </c>
      <c r="B8" s="159" t="s">
        <v>4</v>
      </c>
      <c r="C8" s="160">
        <v>20.033999999999999</v>
      </c>
      <c r="D8" s="149">
        <v>5.0330000000000004</v>
      </c>
      <c r="E8" s="184">
        <f t="shared" si="6"/>
        <v>25.122292103424183</v>
      </c>
      <c r="F8" s="184">
        <v>10.163</v>
      </c>
      <c r="G8" s="66">
        <f t="shared" si="0"/>
        <v>-5.13</v>
      </c>
      <c r="H8" s="258">
        <v>76</v>
      </c>
      <c r="I8" s="184">
        <v>20.555</v>
      </c>
      <c r="J8" s="258">
        <f t="shared" si="1"/>
        <v>27.046052631578949</v>
      </c>
      <c r="K8" s="110">
        <v>54.88</v>
      </c>
      <c r="L8" s="66">
        <f t="shared" si="2"/>
        <v>-34.325000000000003</v>
      </c>
      <c r="M8" s="77">
        <f t="shared" si="3"/>
        <v>40.840453010133118</v>
      </c>
      <c r="N8" s="57">
        <f t="shared" si="4"/>
        <v>53.999803207714258</v>
      </c>
      <c r="O8" s="81">
        <f t="shared" si="7"/>
        <v>-13.159350197581141</v>
      </c>
      <c r="P8" s="98"/>
      <c r="Q8" s="3" t="s">
        <v>145</v>
      </c>
    </row>
    <row r="9" spans="1:18" s="1" customFormat="1" ht="15.75" x14ac:dyDescent="0.2">
      <c r="A9" s="83">
        <f t="shared" si="5"/>
        <v>5.3970000000000002</v>
      </c>
      <c r="B9" s="159" t="s">
        <v>5</v>
      </c>
      <c r="C9" s="160">
        <v>18.0809</v>
      </c>
      <c r="D9" s="149">
        <v>5.3970000000000002</v>
      </c>
      <c r="E9" s="184">
        <f t="shared" si="6"/>
        <v>29.849177861721486</v>
      </c>
      <c r="F9" s="184">
        <v>3.7610000000000001</v>
      </c>
      <c r="G9" s="66">
        <f t="shared" si="0"/>
        <v>1.6360000000000001</v>
      </c>
      <c r="H9" s="258">
        <v>43.2</v>
      </c>
      <c r="I9" s="184">
        <v>14.118</v>
      </c>
      <c r="J9" s="258">
        <f t="shared" si="1"/>
        <v>32.68055555555555</v>
      </c>
      <c r="K9" s="110">
        <v>9.7050000000000001</v>
      </c>
      <c r="L9" s="66">
        <f t="shared" si="2"/>
        <v>4.4130000000000003</v>
      </c>
      <c r="M9" s="77">
        <f t="shared" si="3"/>
        <v>26.158977209560867</v>
      </c>
      <c r="N9" s="57">
        <f t="shared" si="4"/>
        <v>25.804307365062481</v>
      </c>
      <c r="O9" s="81">
        <f t="shared" si="7"/>
        <v>0.35466984449838534</v>
      </c>
      <c r="P9" s="98"/>
      <c r="Q9" s="3" t="s">
        <v>145</v>
      </c>
    </row>
    <row r="10" spans="1:18" s="1" customFormat="1" ht="15.75" x14ac:dyDescent="0.2">
      <c r="A10" s="83">
        <f t="shared" si="5"/>
        <v>282</v>
      </c>
      <c r="B10" s="159" t="s">
        <v>6</v>
      </c>
      <c r="C10" s="160">
        <v>339.90661999999998</v>
      </c>
      <c r="D10" s="149">
        <v>282</v>
      </c>
      <c r="E10" s="184">
        <f t="shared" si="6"/>
        <v>82.963962278816467</v>
      </c>
      <c r="F10" s="184">
        <v>385.6</v>
      </c>
      <c r="G10" s="66">
        <f t="shared" si="0"/>
        <v>-103.60000000000002</v>
      </c>
      <c r="H10" s="258">
        <v>959.9</v>
      </c>
      <c r="I10" s="184">
        <v>1055.4000000000001</v>
      </c>
      <c r="J10" s="258">
        <f t="shared" si="1"/>
        <v>109.94895301593917</v>
      </c>
      <c r="K10" s="110">
        <v>1255.8</v>
      </c>
      <c r="L10" s="66">
        <f t="shared" si="2"/>
        <v>-200.39999999999986</v>
      </c>
      <c r="M10" s="77">
        <f t="shared" si="3"/>
        <v>37.425531914893625</v>
      </c>
      <c r="N10" s="57">
        <f t="shared" si="4"/>
        <v>32.56742738589211</v>
      </c>
      <c r="O10" s="81">
        <f t="shared" si="7"/>
        <v>4.8581045290015155</v>
      </c>
      <c r="P10" s="98"/>
      <c r="Q10" s="3" t="s">
        <v>145</v>
      </c>
    </row>
    <row r="11" spans="1:18" s="1" customFormat="1" ht="15.75" x14ac:dyDescent="0.2">
      <c r="A11" s="83">
        <f t="shared" si="5"/>
        <v>4.9119999999999999</v>
      </c>
      <c r="B11" s="159" t="s">
        <v>7</v>
      </c>
      <c r="C11" s="160">
        <v>15.044</v>
      </c>
      <c r="D11" s="149">
        <v>4.9119999999999999</v>
      </c>
      <c r="E11" s="184">
        <f t="shared" si="6"/>
        <v>32.650890720553043</v>
      </c>
      <c r="F11" s="184">
        <v>6.492</v>
      </c>
      <c r="G11" s="66">
        <f t="shared" si="0"/>
        <v>-1.58</v>
      </c>
      <c r="H11" s="258">
        <v>28.439</v>
      </c>
      <c r="I11" s="184">
        <v>12.526</v>
      </c>
      <c r="J11" s="258">
        <f t="shared" si="1"/>
        <v>44.045149266851858</v>
      </c>
      <c r="K11" s="110">
        <v>12.122</v>
      </c>
      <c r="L11" s="66">
        <f t="shared" si="2"/>
        <v>0.40399999999999991</v>
      </c>
      <c r="M11" s="77">
        <f t="shared" si="3"/>
        <v>25.500814332247558</v>
      </c>
      <c r="N11" s="57">
        <f t="shared" si="4"/>
        <v>18.672211953173136</v>
      </c>
      <c r="O11" s="81">
        <f t="shared" si="7"/>
        <v>6.8286023790744217</v>
      </c>
      <c r="P11" s="98"/>
      <c r="Q11" s="3" t="s">
        <v>145</v>
      </c>
    </row>
    <row r="12" spans="1:18" s="1" customFormat="1" ht="15.75" x14ac:dyDescent="0.2">
      <c r="A12" s="83">
        <f t="shared" si="5"/>
        <v>0.8</v>
      </c>
      <c r="B12" s="159" t="s">
        <v>8</v>
      </c>
      <c r="C12" s="160">
        <v>9.8849999999999998</v>
      </c>
      <c r="D12" s="149">
        <v>0.8</v>
      </c>
      <c r="E12" s="184">
        <f t="shared" si="6"/>
        <v>8.093070308548306</v>
      </c>
      <c r="F12" s="184">
        <v>2.4</v>
      </c>
      <c r="G12" s="66">
        <f t="shared" si="0"/>
        <v>-1.5999999999999999</v>
      </c>
      <c r="H12" s="258">
        <v>20</v>
      </c>
      <c r="I12" s="184">
        <v>2.8</v>
      </c>
      <c r="J12" s="258">
        <f t="shared" si="1"/>
        <v>13.999999999999998</v>
      </c>
      <c r="K12" s="110">
        <v>5.8</v>
      </c>
      <c r="L12" s="66">
        <f t="shared" si="2"/>
        <v>-3</v>
      </c>
      <c r="M12" s="77">
        <f t="shared" si="3"/>
        <v>34.999999999999993</v>
      </c>
      <c r="N12" s="57">
        <f t="shared" si="4"/>
        <v>24.166666666666664</v>
      </c>
      <c r="O12" s="81">
        <f t="shared" si="7"/>
        <v>10.833333333333329</v>
      </c>
      <c r="P12" s="98"/>
      <c r="Q12" s="3" t="s">
        <v>145</v>
      </c>
    </row>
    <row r="13" spans="1:18" s="1" customFormat="1" ht="15.75" x14ac:dyDescent="0.2">
      <c r="A13" s="83">
        <f t="shared" si="5"/>
        <v>2.9449999999999998</v>
      </c>
      <c r="B13" s="159" t="s">
        <v>9</v>
      </c>
      <c r="C13" s="160">
        <v>5.6356500000001688</v>
      </c>
      <c r="D13" s="149">
        <v>2.9449999999999998</v>
      </c>
      <c r="E13" s="184">
        <f t="shared" si="6"/>
        <v>52.256616361908769</v>
      </c>
      <c r="F13" s="184">
        <v>2.9430000000000001</v>
      </c>
      <c r="G13" s="66">
        <f t="shared" si="0"/>
        <v>1.9999999999997797E-3</v>
      </c>
      <c r="H13" s="258">
        <v>11.726000000000001</v>
      </c>
      <c r="I13" s="184">
        <v>8.8810000000000002</v>
      </c>
      <c r="J13" s="258">
        <f t="shared" si="1"/>
        <v>75.737676957189151</v>
      </c>
      <c r="K13" s="110">
        <v>5.931</v>
      </c>
      <c r="L13" s="66">
        <f t="shared" si="2"/>
        <v>2.95</v>
      </c>
      <c r="M13" s="77">
        <f t="shared" si="3"/>
        <v>30.156196943972837</v>
      </c>
      <c r="N13" s="57">
        <f t="shared" si="4"/>
        <v>20.152905198776757</v>
      </c>
      <c r="O13" s="81">
        <f t="shared" si="7"/>
        <v>10.00329174519608</v>
      </c>
      <c r="P13" s="98"/>
      <c r="Q13" s="3" t="s">
        <v>145</v>
      </c>
    </row>
    <row r="14" spans="1:18" s="1" customFormat="1" ht="15.75" x14ac:dyDescent="0.2">
      <c r="A14" s="83">
        <f t="shared" si="5"/>
        <v>153.54</v>
      </c>
      <c r="B14" s="159" t="s">
        <v>10</v>
      </c>
      <c r="C14" s="160">
        <v>175.61609999999999</v>
      </c>
      <c r="D14" s="149">
        <v>153.54</v>
      </c>
      <c r="E14" s="184">
        <f t="shared" si="6"/>
        <v>87.429341615034161</v>
      </c>
      <c r="F14" s="184">
        <v>175.26499999999999</v>
      </c>
      <c r="G14" s="66">
        <f t="shared" si="0"/>
        <v>-21.724999999999994</v>
      </c>
      <c r="H14" s="258">
        <v>724</v>
      </c>
      <c r="I14" s="184">
        <v>791.97</v>
      </c>
      <c r="J14" s="258">
        <f t="shared" si="1"/>
        <v>109.38812154696134</v>
      </c>
      <c r="K14" s="110">
        <v>742.11</v>
      </c>
      <c r="L14" s="66">
        <f t="shared" si="2"/>
        <v>49.860000000000014</v>
      </c>
      <c r="M14" s="77">
        <f t="shared" si="3"/>
        <v>51.580695584212592</v>
      </c>
      <c r="N14" s="57">
        <f t="shared" si="4"/>
        <v>42.342167574815278</v>
      </c>
      <c r="O14" s="81">
        <f t="shared" si="7"/>
        <v>9.2385280093973137</v>
      </c>
      <c r="P14" s="98"/>
      <c r="Q14" s="3" t="s">
        <v>145</v>
      </c>
    </row>
    <row r="15" spans="1:18" s="1" customFormat="1" ht="15.75" x14ac:dyDescent="0.2">
      <c r="A15" s="83">
        <f t="shared" si="5"/>
        <v>136.69999999999999</v>
      </c>
      <c r="B15" s="159" t="s">
        <v>11</v>
      </c>
      <c r="C15" s="160">
        <v>173.15366</v>
      </c>
      <c r="D15" s="149">
        <v>136.69999999999999</v>
      </c>
      <c r="E15" s="184">
        <f t="shared" si="6"/>
        <v>78.947219481239955</v>
      </c>
      <c r="F15" s="184">
        <v>191.2</v>
      </c>
      <c r="G15" s="66">
        <f t="shared" si="0"/>
        <v>-54.5</v>
      </c>
      <c r="H15" s="258">
        <v>748</v>
      </c>
      <c r="I15" s="184">
        <v>620</v>
      </c>
      <c r="J15" s="258">
        <f t="shared" si="1"/>
        <v>82.887700534759361</v>
      </c>
      <c r="K15" s="110">
        <v>708.1</v>
      </c>
      <c r="L15" s="66">
        <f t="shared" si="2"/>
        <v>-88.100000000000023</v>
      </c>
      <c r="M15" s="77">
        <f t="shared" si="3"/>
        <v>45.354791514264818</v>
      </c>
      <c r="N15" s="57">
        <f t="shared" si="4"/>
        <v>37.034518828451887</v>
      </c>
      <c r="O15" s="81">
        <f t="shared" si="7"/>
        <v>8.320272685812931</v>
      </c>
      <c r="P15" s="98"/>
      <c r="Q15" s="3" t="s">
        <v>145</v>
      </c>
    </row>
    <row r="16" spans="1:18" s="1" customFormat="1" ht="15.75" x14ac:dyDescent="0.2">
      <c r="A16" s="83">
        <f t="shared" si="5"/>
        <v>4.55</v>
      </c>
      <c r="B16" s="159" t="s">
        <v>58</v>
      </c>
      <c r="C16" s="160">
        <v>33.483685999999999</v>
      </c>
      <c r="D16" s="149">
        <v>4.55</v>
      </c>
      <c r="E16" s="184">
        <f t="shared" si="6"/>
        <v>13.588707049755513</v>
      </c>
      <c r="F16" s="184">
        <v>10.819000000000001</v>
      </c>
      <c r="G16" s="66">
        <f t="shared" si="0"/>
        <v>-6.269000000000001</v>
      </c>
      <c r="H16" s="258">
        <v>80.400000000000006</v>
      </c>
      <c r="I16" s="184">
        <v>17.065999999999999</v>
      </c>
      <c r="J16" s="258">
        <f t="shared" si="1"/>
        <v>21.226368159203975</v>
      </c>
      <c r="K16" s="110">
        <v>33.618000000000002</v>
      </c>
      <c r="L16" s="66">
        <f t="shared" si="2"/>
        <v>-16.552000000000003</v>
      </c>
      <c r="M16" s="77">
        <f t="shared" si="3"/>
        <v>37.507692307692309</v>
      </c>
      <c r="N16" s="57">
        <f t="shared" si="4"/>
        <v>31.073112117570936</v>
      </c>
      <c r="O16" s="81">
        <f t="shared" si="7"/>
        <v>6.4345801901213733</v>
      </c>
      <c r="P16" s="98"/>
      <c r="Q16" s="3" t="s">
        <v>145</v>
      </c>
    </row>
    <row r="17" spans="1:18" s="1" customFormat="1" ht="15.75" x14ac:dyDescent="0.2">
      <c r="A17" s="83">
        <f t="shared" si="5"/>
        <v>55.9</v>
      </c>
      <c r="B17" s="159" t="s">
        <v>12</v>
      </c>
      <c r="C17" s="160">
        <v>137.18082999999999</v>
      </c>
      <c r="D17" s="149">
        <v>55.9</v>
      </c>
      <c r="E17" s="184">
        <f t="shared" si="6"/>
        <v>40.749133825768517</v>
      </c>
      <c r="F17" s="184">
        <v>137.69999999999999</v>
      </c>
      <c r="G17" s="66">
        <f t="shared" si="0"/>
        <v>-81.799999999999983</v>
      </c>
      <c r="H17" s="258">
        <v>560.37</v>
      </c>
      <c r="I17" s="184">
        <v>250.96</v>
      </c>
      <c r="J17" s="258">
        <f t="shared" si="1"/>
        <v>44.784695825972129</v>
      </c>
      <c r="K17" s="110">
        <v>542.24</v>
      </c>
      <c r="L17" s="66">
        <f t="shared" si="2"/>
        <v>-291.27999999999997</v>
      </c>
      <c r="M17" s="77">
        <f t="shared" si="3"/>
        <v>44.894454382826474</v>
      </c>
      <c r="N17" s="57">
        <f t="shared" si="4"/>
        <v>39.378358750907772</v>
      </c>
      <c r="O17" s="81">
        <f t="shared" si="7"/>
        <v>5.5160956319187022</v>
      </c>
      <c r="P17" s="98"/>
      <c r="Q17" s="3" t="s">
        <v>145</v>
      </c>
    </row>
    <row r="18" spans="1:18" s="1" customFormat="1" ht="15.75" x14ac:dyDescent="0.2">
      <c r="A18" s="83">
        <f t="shared" si="5"/>
        <v>25</v>
      </c>
      <c r="B18" s="159" t="s">
        <v>13</v>
      </c>
      <c r="C18" s="160">
        <v>153.17663999999999</v>
      </c>
      <c r="D18" s="149">
        <v>25</v>
      </c>
      <c r="E18" s="184">
        <f t="shared" si="6"/>
        <v>16.321026495946121</v>
      </c>
      <c r="F18" s="184">
        <v>123</v>
      </c>
      <c r="G18" s="66">
        <f t="shared" si="0"/>
        <v>-98</v>
      </c>
      <c r="H18" s="258">
        <v>543.29999999999995</v>
      </c>
      <c r="I18" s="184">
        <v>100</v>
      </c>
      <c r="J18" s="258">
        <f t="shared" si="1"/>
        <v>18.406037180195106</v>
      </c>
      <c r="K18" s="110">
        <v>412.05</v>
      </c>
      <c r="L18" s="66">
        <f t="shared" si="2"/>
        <v>-312.05</v>
      </c>
      <c r="M18" s="77">
        <f t="shared" si="3"/>
        <v>40</v>
      </c>
      <c r="N18" s="57">
        <f t="shared" si="4"/>
        <v>33.5</v>
      </c>
      <c r="O18" s="81">
        <f t="shared" si="7"/>
        <v>6.5</v>
      </c>
      <c r="P18" s="98"/>
      <c r="Q18" s="3" t="s">
        <v>145</v>
      </c>
    </row>
    <row r="19" spans="1:18" s="1" customFormat="1" ht="15.75" x14ac:dyDescent="0.2">
      <c r="A19" s="83">
        <f t="shared" si="5"/>
        <v>3.319</v>
      </c>
      <c r="B19" s="159" t="s">
        <v>14</v>
      </c>
      <c r="C19" s="160">
        <v>22.521899999999999</v>
      </c>
      <c r="D19" s="149">
        <v>3.319</v>
      </c>
      <c r="E19" s="184">
        <f t="shared" si="6"/>
        <v>14.736767324248842</v>
      </c>
      <c r="F19" s="184">
        <v>10.827</v>
      </c>
      <c r="G19" s="66">
        <f t="shared" si="0"/>
        <v>-7.508</v>
      </c>
      <c r="H19" s="258">
        <v>42.4</v>
      </c>
      <c r="I19" s="184">
        <v>8.9719999999999995</v>
      </c>
      <c r="J19" s="258">
        <f t="shared" si="1"/>
        <v>21.160377358490564</v>
      </c>
      <c r="K19" s="110">
        <v>27.856000000000002</v>
      </c>
      <c r="L19" s="66">
        <f t="shared" si="2"/>
        <v>-18.884</v>
      </c>
      <c r="M19" s="77">
        <f t="shared" si="3"/>
        <v>27.032238626092195</v>
      </c>
      <c r="N19" s="57">
        <f t="shared" si="4"/>
        <v>25.72827191281057</v>
      </c>
      <c r="O19" s="81">
        <f t="shared" si="7"/>
        <v>1.3039667132816248</v>
      </c>
      <c r="P19" s="98"/>
      <c r="Q19" s="3" t="s">
        <v>145</v>
      </c>
    </row>
    <row r="20" spans="1:18" s="1" customFormat="1" ht="15.75" x14ac:dyDescent="0.2">
      <c r="A20" s="83">
        <f t="shared" si="5"/>
        <v>198.27699999999999</v>
      </c>
      <c r="B20" s="159" t="s">
        <v>15</v>
      </c>
      <c r="C20" s="160">
        <v>221.02780000000001</v>
      </c>
      <c r="D20" s="149">
        <v>198.27699999999999</v>
      </c>
      <c r="E20" s="184">
        <f t="shared" si="6"/>
        <v>89.706815160807821</v>
      </c>
      <c r="F20" s="184">
        <v>266.13600000000002</v>
      </c>
      <c r="G20" s="66">
        <f t="shared" si="0"/>
        <v>-67.859000000000037</v>
      </c>
      <c r="H20" s="258">
        <v>868</v>
      </c>
      <c r="I20" s="184">
        <v>708.06100000000004</v>
      </c>
      <c r="J20" s="258">
        <f t="shared" si="1"/>
        <v>81.573847926267291</v>
      </c>
      <c r="K20" s="110">
        <v>878.55799999999999</v>
      </c>
      <c r="L20" s="66">
        <f t="shared" si="2"/>
        <v>-170.49699999999996</v>
      </c>
      <c r="M20" s="77">
        <f t="shared" si="3"/>
        <v>35.710697660343868</v>
      </c>
      <c r="N20" s="57">
        <f t="shared" si="4"/>
        <v>33.011618120058912</v>
      </c>
      <c r="O20" s="81">
        <f t="shared" si="7"/>
        <v>2.6990795402849557</v>
      </c>
      <c r="P20" s="98"/>
      <c r="Q20" s="3" t="s">
        <v>145</v>
      </c>
    </row>
    <row r="21" spans="1:18" s="1" customFormat="1" ht="15.75" x14ac:dyDescent="0.2">
      <c r="A21" s="83">
        <f t="shared" si="5"/>
        <v>0.14699999999999999</v>
      </c>
      <c r="B21" s="159" t="s">
        <v>16</v>
      </c>
      <c r="C21" s="160">
        <v>3.8685</v>
      </c>
      <c r="D21" s="149">
        <v>0.14699999999999999</v>
      </c>
      <c r="E21" s="184">
        <f t="shared" si="6"/>
        <v>3.7999224505622333</v>
      </c>
      <c r="F21" s="184">
        <v>0.90600000000000003</v>
      </c>
      <c r="G21" s="66">
        <f t="shared" si="0"/>
        <v>-0.75900000000000001</v>
      </c>
      <c r="H21" s="258">
        <v>7.41</v>
      </c>
      <c r="I21" s="184">
        <v>0.68500000000000005</v>
      </c>
      <c r="J21" s="258">
        <f t="shared" si="1"/>
        <v>9.2442645074224039</v>
      </c>
      <c r="K21" s="110">
        <v>1.502</v>
      </c>
      <c r="L21" s="66">
        <f t="shared" si="2"/>
        <v>-0.81699999999999995</v>
      </c>
      <c r="M21" s="77">
        <f t="shared" si="3"/>
        <v>46.598639455782319</v>
      </c>
      <c r="N21" s="57">
        <f t="shared" si="4"/>
        <v>16.578366445916114</v>
      </c>
      <c r="O21" s="81">
        <f t="shared" si="7"/>
        <v>30.020273009866205</v>
      </c>
      <c r="P21" s="98"/>
      <c r="Q21" s="3" t="s">
        <v>145</v>
      </c>
    </row>
    <row r="22" spans="1:18" s="1" customFormat="1" ht="15.75" x14ac:dyDescent="0.2">
      <c r="A22" s="83">
        <f t="shared" si="5"/>
        <v>28.7</v>
      </c>
      <c r="B22" s="159" t="s">
        <v>17</v>
      </c>
      <c r="C22" s="160">
        <v>109.64062</v>
      </c>
      <c r="D22" s="149">
        <v>28.7</v>
      </c>
      <c r="E22" s="184">
        <f t="shared" si="6"/>
        <v>26.176429866959893</v>
      </c>
      <c r="F22" s="184">
        <v>77.7</v>
      </c>
      <c r="G22" s="66">
        <f t="shared" si="0"/>
        <v>-49</v>
      </c>
      <c r="H22" s="258">
        <v>350</v>
      </c>
      <c r="I22" s="184">
        <v>136.80000000000001</v>
      </c>
      <c r="J22" s="258">
        <f t="shared" si="1"/>
        <v>39.085714285714289</v>
      </c>
      <c r="K22" s="110">
        <v>290.2</v>
      </c>
      <c r="L22" s="66">
        <f t="shared" si="2"/>
        <v>-153.39999999999998</v>
      </c>
      <c r="M22" s="77">
        <f t="shared" si="3"/>
        <v>47.665505226480846</v>
      </c>
      <c r="N22" s="57">
        <f t="shared" si="4"/>
        <v>37.348777348777347</v>
      </c>
      <c r="O22" s="81">
        <f t="shared" si="7"/>
        <v>10.316727877703499</v>
      </c>
      <c r="P22" s="98"/>
      <c r="Q22" s="3" t="s">
        <v>145</v>
      </c>
    </row>
    <row r="23" spans="1:18" s="1" customFormat="1" ht="15.75" x14ac:dyDescent="0.2">
      <c r="A23" s="83">
        <f t="shared" si="5"/>
        <v>6.0519999999999996</v>
      </c>
      <c r="B23" s="159" t="s">
        <v>18</v>
      </c>
      <c r="C23" s="160">
        <v>14.80034</v>
      </c>
      <c r="D23" s="149">
        <v>6.0519999999999996</v>
      </c>
      <c r="E23" s="184">
        <f t="shared" si="6"/>
        <v>40.890952505145151</v>
      </c>
      <c r="F23" s="184">
        <v>3.907</v>
      </c>
      <c r="G23" s="66">
        <f t="shared" si="0"/>
        <v>2.1449999999999996</v>
      </c>
      <c r="H23" s="258">
        <v>25.891999999999999</v>
      </c>
      <c r="I23" s="184">
        <v>22.506</v>
      </c>
      <c r="J23" s="258">
        <f t="shared" si="1"/>
        <v>86.922601575776298</v>
      </c>
      <c r="K23" s="110">
        <v>9.15</v>
      </c>
      <c r="L23" s="66">
        <f t="shared" si="2"/>
        <v>13.356</v>
      </c>
      <c r="M23" s="77">
        <f t="shared" si="3"/>
        <v>37.187706543291476</v>
      </c>
      <c r="N23" s="57">
        <f t="shared" si="4"/>
        <v>23.419503455336574</v>
      </c>
      <c r="O23" s="81">
        <f t="shared" si="7"/>
        <v>13.768203087954902</v>
      </c>
      <c r="P23" s="98"/>
      <c r="Q23" s="3" t="s">
        <v>145</v>
      </c>
    </row>
    <row r="24" spans="1:18" s="1" customFormat="1" ht="15.75" hidden="1" x14ac:dyDescent="0.2">
      <c r="A24" s="83" t="str">
        <f t="shared" si="5"/>
        <v>x</v>
      </c>
      <c r="B24" s="159" t="s">
        <v>140</v>
      </c>
      <c r="C24" s="160"/>
      <c r="D24" s="149" t="s">
        <v>122</v>
      </c>
      <c r="E24" s="184">
        <f t="shared" si="6"/>
        <v>0</v>
      </c>
      <c r="F24" s="184" t="s">
        <v>122</v>
      </c>
      <c r="G24" s="66" t="str">
        <f t="shared" si="0"/>
        <v/>
      </c>
      <c r="H24" s="258">
        <v>0</v>
      </c>
      <c r="I24" s="184" t="s">
        <v>122</v>
      </c>
      <c r="J24" s="258" t="str">
        <f t="shared" si="1"/>
        <v/>
      </c>
      <c r="K24" s="110" t="s">
        <v>122</v>
      </c>
      <c r="L24" s="66" t="str">
        <f t="shared" si="2"/>
        <v/>
      </c>
      <c r="M24" s="77" t="str">
        <f t="shared" si="3"/>
        <v/>
      </c>
      <c r="N24" s="57" t="str">
        <f t="shared" si="4"/>
        <v/>
      </c>
      <c r="O24" s="81">
        <f t="shared" si="7"/>
        <v>0</v>
      </c>
      <c r="P24" s="98"/>
      <c r="Q24" s="3" t="s">
        <v>145</v>
      </c>
    </row>
    <row r="25" spans="1:18" s="7" customFormat="1" ht="15.75" x14ac:dyDescent="0.25">
      <c r="A25" s="83">
        <f t="shared" si="5"/>
        <v>40.767000000000003</v>
      </c>
      <c r="B25" s="157" t="s">
        <v>19</v>
      </c>
      <c r="C25" s="158">
        <v>111.4363</v>
      </c>
      <c r="D25" s="148">
        <f>SUM(D26:D35)</f>
        <v>40.767000000000003</v>
      </c>
      <c r="E25" s="190">
        <f t="shared" si="6"/>
        <v>36.583231855329011</v>
      </c>
      <c r="F25" s="185">
        <f>SUM(F26:F35)</f>
        <v>48.545000000000002</v>
      </c>
      <c r="G25" s="65">
        <f t="shared" si="0"/>
        <v>-7.7779999999999987</v>
      </c>
      <c r="H25" s="257">
        <v>246.58</v>
      </c>
      <c r="I25" s="190">
        <f>SUM(I26:I35)</f>
        <v>138.077</v>
      </c>
      <c r="J25" s="289">
        <f t="shared" si="1"/>
        <v>55.996836726417385</v>
      </c>
      <c r="K25" s="183">
        <f>SUM(K26:K35)</f>
        <v>110.39399999999999</v>
      </c>
      <c r="L25" s="65">
        <f t="shared" si="2"/>
        <v>27.683000000000007</v>
      </c>
      <c r="M25" s="76">
        <f t="shared" si="3"/>
        <v>33.869796649250617</v>
      </c>
      <c r="N25" s="56">
        <f t="shared" si="4"/>
        <v>22.74055000514986</v>
      </c>
      <c r="O25" s="80">
        <f t="shared" si="7"/>
        <v>11.129246644100757</v>
      </c>
      <c r="P25" s="98"/>
      <c r="Q25" s="3" t="s">
        <v>145</v>
      </c>
    </row>
    <row r="26" spans="1:18" s="1" customFormat="1" ht="15.75" hidden="1" x14ac:dyDescent="0.2">
      <c r="A26" s="83" t="str">
        <f t="shared" si="5"/>
        <v>x</v>
      </c>
      <c r="B26" s="159" t="s">
        <v>123</v>
      </c>
      <c r="C26" s="174">
        <v>0.1</v>
      </c>
      <c r="D26" s="149">
        <v>0</v>
      </c>
      <c r="E26" s="184">
        <f t="shared" si="6"/>
        <v>0</v>
      </c>
      <c r="F26" s="184">
        <v>0</v>
      </c>
      <c r="G26" s="67">
        <f t="shared" si="0"/>
        <v>0</v>
      </c>
      <c r="H26" s="259">
        <v>0</v>
      </c>
      <c r="I26" s="184">
        <v>0</v>
      </c>
      <c r="J26" s="258" t="str">
        <f t="shared" si="1"/>
        <v/>
      </c>
      <c r="K26" s="110">
        <v>0</v>
      </c>
      <c r="L26" s="67">
        <f t="shared" si="2"/>
        <v>0</v>
      </c>
      <c r="M26" s="77" t="str">
        <f t="shared" si="3"/>
        <v/>
      </c>
      <c r="N26" s="58" t="str">
        <f t="shared" si="4"/>
        <v/>
      </c>
      <c r="O26" s="117">
        <f t="shared" si="7"/>
        <v>0</v>
      </c>
      <c r="P26" s="98"/>
      <c r="Q26" s="3" t="s">
        <v>145</v>
      </c>
      <c r="R26" s="33"/>
    </row>
    <row r="27" spans="1:18" s="1" customFormat="1" ht="15.75" hidden="1" x14ac:dyDescent="0.2">
      <c r="A27" s="83" t="str">
        <f t="shared" si="5"/>
        <v>x</v>
      </c>
      <c r="B27" s="159" t="s">
        <v>20</v>
      </c>
      <c r="C27" s="174" t="s">
        <v>155</v>
      </c>
      <c r="D27" s="149">
        <v>0</v>
      </c>
      <c r="E27" s="184">
        <f t="shared" si="6"/>
        <v>0</v>
      </c>
      <c r="F27" s="184">
        <v>0</v>
      </c>
      <c r="G27" s="67">
        <f t="shared" si="0"/>
        <v>0</v>
      </c>
      <c r="H27" s="259">
        <v>0</v>
      </c>
      <c r="I27" s="184">
        <v>0</v>
      </c>
      <c r="J27" s="258" t="str">
        <f t="shared" si="1"/>
        <v/>
      </c>
      <c r="K27" s="110">
        <v>0</v>
      </c>
      <c r="L27" s="67">
        <f t="shared" si="2"/>
        <v>0</v>
      </c>
      <c r="M27" s="77" t="str">
        <f t="shared" si="3"/>
        <v/>
      </c>
      <c r="N27" s="58" t="str">
        <f t="shared" si="4"/>
        <v/>
      </c>
      <c r="O27" s="117">
        <f t="shared" si="7"/>
        <v>0</v>
      </c>
      <c r="P27" s="98"/>
      <c r="Q27" s="3" t="s">
        <v>146</v>
      </c>
    </row>
    <row r="28" spans="1:18" s="1" customFormat="1" ht="15.75" hidden="1" x14ac:dyDescent="0.2">
      <c r="A28" s="83" t="str">
        <f t="shared" si="5"/>
        <v>x</v>
      </c>
      <c r="B28" s="159" t="s">
        <v>21</v>
      </c>
      <c r="C28" s="160">
        <v>0.48642000000000002</v>
      </c>
      <c r="D28" s="149">
        <v>0</v>
      </c>
      <c r="E28" s="184">
        <f t="shared" si="6"/>
        <v>0</v>
      </c>
      <c r="F28" s="184">
        <v>0.192</v>
      </c>
      <c r="G28" s="67">
        <f t="shared" si="0"/>
        <v>-0.192</v>
      </c>
      <c r="H28" s="259">
        <v>0.2</v>
      </c>
      <c r="I28" s="184">
        <v>0</v>
      </c>
      <c r="J28" s="258">
        <f t="shared" si="1"/>
        <v>0</v>
      </c>
      <c r="K28" s="110">
        <v>0.311</v>
      </c>
      <c r="L28" s="67">
        <f t="shared" si="2"/>
        <v>-0.311</v>
      </c>
      <c r="M28" s="77" t="str">
        <f t="shared" si="3"/>
        <v/>
      </c>
      <c r="N28" s="58">
        <f t="shared" si="4"/>
        <v>16.197916666666664</v>
      </c>
      <c r="O28" s="117">
        <f t="shared" si="7"/>
        <v>0</v>
      </c>
      <c r="P28" s="98"/>
      <c r="Q28" s="3" t="s">
        <v>145</v>
      </c>
    </row>
    <row r="29" spans="1:18" s="1" customFormat="1" ht="15.75" hidden="1" x14ac:dyDescent="0.2">
      <c r="A29" s="83" t="str">
        <f t="shared" si="5"/>
        <v>x</v>
      </c>
      <c r="B29" s="159"/>
      <c r="C29" s="160"/>
      <c r="D29" s="149" t="s">
        <v>122</v>
      </c>
      <c r="E29" s="184">
        <f t="shared" si="6"/>
        <v>0</v>
      </c>
      <c r="F29" s="184" t="s">
        <v>122</v>
      </c>
      <c r="G29" s="67" t="str">
        <f t="shared" si="0"/>
        <v/>
      </c>
      <c r="H29" s="259">
        <v>0</v>
      </c>
      <c r="I29" s="184" t="s">
        <v>122</v>
      </c>
      <c r="J29" s="258" t="str">
        <f t="shared" si="1"/>
        <v/>
      </c>
      <c r="K29" s="110" t="s">
        <v>122</v>
      </c>
      <c r="L29" s="67" t="str">
        <f t="shared" si="2"/>
        <v/>
      </c>
      <c r="M29" s="77" t="str">
        <f t="shared" si="3"/>
        <v/>
      </c>
      <c r="N29" s="58" t="str">
        <f t="shared" si="4"/>
        <v/>
      </c>
      <c r="O29" s="117">
        <f t="shared" si="7"/>
        <v>0</v>
      </c>
      <c r="P29" s="98"/>
      <c r="Q29" s="3" t="s">
        <v>145</v>
      </c>
    </row>
    <row r="30" spans="1:18" s="1" customFormat="1" ht="15.75" x14ac:dyDescent="0.2">
      <c r="A30" s="83">
        <f t="shared" si="5"/>
        <v>22.512</v>
      </c>
      <c r="B30" s="159" t="s">
        <v>22</v>
      </c>
      <c r="C30" s="160">
        <v>59.894680000000001</v>
      </c>
      <c r="D30" s="149">
        <v>22.512</v>
      </c>
      <c r="E30" s="184">
        <f t="shared" si="6"/>
        <v>37.585975916391909</v>
      </c>
      <c r="F30" s="184">
        <v>28.393999999999998</v>
      </c>
      <c r="G30" s="66">
        <f t="shared" si="0"/>
        <v>-5.8819999999999979</v>
      </c>
      <c r="H30" s="258">
        <v>83.4</v>
      </c>
      <c r="I30" s="184">
        <v>49.148000000000003</v>
      </c>
      <c r="J30" s="258">
        <f t="shared" si="1"/>
        <v>58.930455635491604</v>
      </c>
      <c r="K30" s="110">
        <v>45.271000000000001</v>
      </c>
      <c r="L30" s="66">
        <f t="shared" si="2"/>
        <v>3.8770000000000024</v>
      </c>
      <c r="M30" s="77">
        <f t="shared" si="3"/>
        <v>21.831911869225301</v>
      </c>
      <c r="N30" s="57">
        <f t="shared" si="4"/>
        <v>15.943861379164614</v>
      </c>
      <c r="O30" s="81">
        <f t="shared" si="7"/>
        <v>5.8880504900606869</v>
      </c>
      <c r="P30" s="98"/>
      <c r="Q30" s="3" t="s">
        <v>145</v>
      </c>
    </row>
    <row r="31" spans="1:18" s="1" customFormat="1" ht="15.75" x14ac:dyDescent="0.2">
      <c r="A31" s="83">
        <f t="shared" si="5"/>
        <v>10.706</v>
      </c>
      <c r="B31" s="159" t="s">
        <v>78</v>
      </c>
      <c r="C31" s="160">
        <v>12.88758</v>
      </c>
      <c r="D31" s="149">
        <v>10.706</v>
      </c>
      <c r="E31" s="184">
        <f t="shared" si="6"/>
        <v>83.072229231554715</v>
      </c>
      <c r="F31" s="184">
        <v>5.835</v>
      </c>
      <c r="G31" s="67">
        <f t="shared" si="0"/>
        <v>4.8709999999999996</v>
      </c>
      <c r="H31" s="259">
        <v>53</v>
      </c>
      <c r="I31" s="184">
        <v>57.956000000000003</v>
      </c>
      <c r="J31" s="258">
        <f t="shared" si="1"/>
        <v>109.35094339622641</v>
      </c>
      <c r="K31" s="110">
        <v>28.754999999999999</v>
      </c>
      <c r="L31" s="67">
        <f t="shared" si="2"/>
        <v>29.201000000000004</v>
      </c>
      <c r="M31" s="77">
        <f t="shared" si="3"/>
        <v>54.1341303941715</v>
      </c>
      <c r="N31" s="58">
        <f t="shared" si="4"/>
        <v>49.280205655526991</v>
      </c>
      <c r="O31" s="117">
        <f t="shared" si="7"/>
        <v>4.8539247386445084</v>
      </c>
      <c r="P31" s="98"/>
      <c r="Q31" s="3" t="s">
        <v>145</v>
      </c>
    </row>
    <row r="32" spans="1:18" s="1" customFormat="1" ht="15.75" x14ac:dyDescent="0.2">
      <c r="A32" s="83">
        <f t="shared" si="5"/>
        <v>6.0060000000000002</v>
      </c>
      <c r="B32" s="159" t="s">
        <v>23</v>
      </c>
      <c r="C32" s="160">
        <v>27.093060000000001</v>
      </c>
      <c r="D32" s="149">
        <v>6.0060000000000002</v>
      </c>
      <c r="E32" s="184">
        <f t="shared" si="6"/>
        <v>22.168038604720174</v>
      </c>
      <c r="F32" s="184">
        <v>12.53</v>
      </c>
      <c r="G32" s="66">
        <f t="shared" si="0"/>
        <v>-6.5239999999999991</v>
      </c>
      <c r="H32" s="258">
        <v>87.7</v>
      </c>
      <c r="I32" s="184">
        <v>26.398</v>
      </c>
      <c r="J32" s="258">
        <f t="shared" si="1"/>
        <v>30.100342075256552</v>
      </c>
      <c r="K32" s="110">
        <v>32.210999999999999</v>
      </c>
      <c r="L32" s="66">
        <f t="shared" si="2"/>
        <v>-5.8129999999999988</v>
      </c>
      <c r="M32" s="77">
        <f t="shared" si="3"/>
        <v>43.95271395271395</v>
      </c>
      <c r="N32" s="57">
        <f t="shared" si="4"/>
        <v>25.707102952913008</v>
      </c>
      <c r="O32" s="81">
        <f t="shared" si="7"/>
        <v>18.245610999800942</v>
      </c>
      <c r="P32" s="98"/>
      <c r="Q32" s="3" t="s">
        <v>145</v>
      </c>
    </row>
    <row r="33" spans="1:17" s="1" customFormat="1" ht="15.75" hidden="1" x14ac:dyDescent="0.2">
      <c r="A33" s="83" t="str">
        <f t="shared" si="5"/>
        <v>x</v>
      </c>
      <c r="B33" s="159" t="s">
        <v>24</v>
      </c>
      <c r="C33" s="160"/>
      <c r="D33" s="149" t="s">
        <v>122</v>
      </c>
      <c r="E33" s="184">
        <f t="shared" si="6"/>
        <v>0</v>
      </c>
      <c r="F33" s="184" t="s">
        <v>122</v>
      </c>
      <c r="G33" s="67" t="str">
        <f t="shared" si="0"/>
        <v/>
      </c>
      <c r="H33" s="259">
        <v>0</v>
      </c>
      <c r="I33" s="184" t="s">
        <v>122</v>
      </c>
      <c r="J33" s="258" t="str">
        <f t="shared" si="1"/>
        <v/>
      </c>
      <c r="K33" s="110" t="s">
        <v>122</v>
      </c>
      <c r="L33" s="67" t="str">
        <f t="shared" si="2"/>
        <v/>
      </c>
      <c r="M33" s="77" t="str">
        <f t="shared" si="3"/>
        <v/>
      </c>
      <c r="N33" s="58" t="str">
        <f t="shared" si="4"/>
        <v/>
      </c>
      <c r="O33" s="117">
        <f t="shared" si="7"/>
        <v>0</v>
      </c>
      <c r="P33" s="98"/>
      <c r="Q33" s="3" t="s">
        <v>145</v>
      </c>
    </row>
    <row r="34" spans="1:17" s="1" customFormat="1" ht="15.75" hidden="1" x14ac:dyDescent="0.2">
      <c r="A34" s="83" t="str">
        <f t="shared" si="5"/>
        <v>x</v>
      </c>
      <c r="B34" s="159" t="s">
        <v>25</v>
      </c>
      <c r="C34" s="160" t="s">
        <v>155</v>
      </c>
      <c r="D34" s="149">
        <v>0</v>
      </c>
      <c r="E34" s="184">
        <f t="shared" si="6"/>
        <v>0</v>
      </c>
      <c r="F34" s="184">
        <v>0.26</v>
      </c>
      <c r="G34" s="67">
        <f t="shared" si="0"/>
        <v>-0.26</v>
      </c>
      <c r="H34" s="259">
        <v>4</v>
      </c>
      <c r="I34" s="184">
        <v>0</v>
      </c>
      <c r="J34" s="258">
        <f t="shared" si="1"/>
        <v>0</v>
      </c>
      <c r="K34" s="110">
        <v>0.20100000000000001</v>
      </c>
      <c r="L34" s="67">
        <f t="shared" si="2"/>
        <v>-0.20100000000000001</v>
      </c>
      <c r="M34" s="77" t="str">
        <f t="shared" si="3"/>
        <v/>
      </c>
      <c r="N34" s="58">
        <f t="shared" si="4"/>
        <v>7.7307692307692308</v>
      </c>
      <c r="O34" s="117">
        <f t="shared" si="7"/>
        <v>0</v>
      </c>
      <c r="P34" s="98"/>
      <c r="Q34" s="3" t="s">
        <v>145</v>
      </c>
    </row>
    <row r="35" spans="1:17" s="1" customFormat="1" ht="15.75" x14ac:dyDescent="0.2">
      <c r="A35" s="83">
        <f t="shared" si="5"/>
        <v>1.5429999999999999</v>
      </c>
      <c r="B35" s="159" t="s">
        <v>26</v>
      </c>
      <c r="C35" s="160">
        <v>8.77</v>
      </c>
      <c r="D35" s="149">
        <v>1.5429999999999999</v>
      </c>
      <c r="E35" s="184">
        <f t="shared" si="6"/>
        <v>17.594070695553022</v>
      </c>
      <c r="F35" s="184">
        <v>1.3340000000000001</v>
      </c>
      <c r="G35" s="66">
        <f t="shared" si="0"/>
        <v>0.20899999999999985</v>
      </c>
      <c r="H35" s="258">
        <v>18.28</v>
      </c>
      <c r="I35" s="184">
        <v>4.5750000000000002</v>
      </c>
      <c r="J35" s="258">
        <f t="shared" si="1"/>
        <v>25.027352297592998</v>
      </c>
      <c r="K35" s="110">
        <v>3.645</v>
      </c>
      <c r="L35" s="66">
        <f t="shared" si="2"/>
        <v>0.93000000000000016</v>
      </c>
      <c r="M35" s="77">
        <f t="shared" si="3"/>
        <v>29.650032404407</v>
      </c>
      <c r="N35" s="57">
        <f t="shared" si="4"/>
        <v>27.323838080959518</v>
      </c>
      <c r="O35" s="81">
        <f t="shared" si="7"/>
        <v>2.3261943234474813</v>
      </c>
      <c r="P35" s="98"/>
      <c r="Q35" s="3" t="s">
        <v>145</v>
      </c>
    </row>
    <row r="36" spans="1:17" s="7" customFormat="1" ht="15.75" x14ac:dyDescent="0.25">
      <c r="A36" s="83">
        <f t="shared" si="5"/>
        <v>890.52499999999998</v>
      </c>
      <c r="B36" s="157" t="s">
        <v>59</v>
      </c>
      <c r="C36" s="158">
        <v>893.55955870000003</v>
      </c>
      <c r="D36" s="148">
        <f>SUM(D37:D44)</f>
        <v>890.52499999999998</v>
      </c>
      <c r="E36" s="190">
        <f t="shared" si="6"/>
        <v>99.66039659355053</v>
      </c>
      <c r="F36" s="109">
        <f>SUM(F37:F44)</f>
        <v>1114.6640000000002</v>
      </c>
      <c r="G36" s="65">
        <f t="shared" si="0"/>
        <v>-224.13900000000024</v>
      </c>
      <c r="H36" s="257">
        <v>2858.5650000000001</v>
      </c>
      <c r="I36" s="190">
        <f>SUM(I37:I44)</f>
        <v>3323.3050000000007</v>
      </c>
      <c r="J36" s="289">
        <f t="shared" si="1"/>
        <v>116.25780767622918</v>
      </c>
      <c r="K36" s="183">
        <f>SUM(K37:K44)</f>
        <v>3448.3270000000002</v>
      </c>
      <c r="L36" s="65">
        <f t="shared" si="2"/>
        <v>-125.02199999999948</v>
      </c>
      <c r="M36" s="76">
        <f t="shared" si="3"/>
        <v>37.318491900845018</v>
      </c>
      <c r="N36" s="56">
        <f t="shared" si="4"/>
        <v>30.936021976129126</v>
      </c>
      <c r="O36" s="80">
        <f t="shared" si="7"/>
        <v>6.3824699247158918</v>
      </c>
      <c r="P36" s="98"/>
      <c r="Q36" s="3" t="s">
        <v>145</v>
      </c>
    </row>
    <row r="37" spans="1:17" s="9" customFormat="1" ht="15.75" x14ac:dyDescent="0.2">
      <c r="A37" s="83">
        <f t="shared" si="5"/>
        <v>10.923</v>
      </c>
      <c r="B37" s="159" t="s">
        <v>79</v>
      </c>
      <c r="C37" s="160">
        <v>11.060930000000001</v>
      </c>
      <c r="D37" s="149">
        <v>10.923</v>
      </c>
      <c r="E37" s="184">
        <f t="shared" si="6"/>
        <v>98.752998165615352</v>
      </c>
      <c r="F37" s="184">
        <v>12.753</v>
      </c>
      <c r="G37" s="67">
        <f t="shared" si="0"/>
        <v>-1.83</v>
      </c>
      <c r="H37" s="259">
        <v>49.682000000000002</v>
      </c>
      <c r="I37" s="184">
        <v>55.32</v>
      </c>
      <c r="J37" s="258">
        <f t="shared" ref="J37:J68" si="8">IFERROR(I37/H37*100,"")</f>
        <v>111.34817438911477</v>
      </c>
      <c r="K37" s="110">
        <v>59.180999999999997</v>
      </c>
      <c r="L37" s="67">
        <f t="shared" ref="L37:L68" si="9">IFERROR(I37-K37,"")</f>
        <v>-3.8609999999999971</v>
      </c>
      <c r="M37" s="77">
        <f t="shared" ref="M37:M68" si="10">IFERROR(IF(D37&gt;0,I37/D37*10,""),"")</f>
        <v>50.645427080472402</v>
      </c>
      <c r="N37" s="58">
        <f t="shared" ref="N37:N68" si="11">IFERROR(IF(F37&gt;0,K37/F37*10,""),"")</f>
        <v>46.405551634909436</v>
      </c>
      <c r="O37" s="117">
        <f t="shared" si="7"/>
        <v>4.2398754455629657</v>
      </c>
      <c r="P37" s="98"/>
      <c r="Q37" s="3" t="s">
        <v>145</v>
      </c>
    </row>
    <row r="38" spans="1:17" s="1" customFormat="1" ht="15.75" x14ac:dyDescent="0.2">
      <c r="A38" s="83">
        <f t="shared" si="5"/>
        <v>20.292999999999999</v>
      </c>
      <c r="B38" s="159" t="s">
        <v>80</v>
      </c>
      <c r="C38" s="160">
        <v>25.7681</v>
      </c>
      <c r="D38" s="149">
        <v>20.292999999999999</v>
      </c>
      <c r="E38" s="184">
        <f t="shared" si="6"/>
        <v>78.752410926688427</v>
      </c>
      <c r="F38" s="184">
        <v>26.992000000000001</v>
      </c>
      <c r="G38" s="67">
        <f t="shared" si="0"/>
        <v>-6.6990000000000016</v>
      </c>
      <c r="H38" s="259">
        <v>33.6</v>
      </c>
      <c r="I38" s="184">
        <v>34.985999999999997</v>
      </c>
      <c r="J38" s="258">
        <f t="shared" si="8"/>
        <v>104.12499999999997</v>
      </c>
      <c r="K38" s="110">
        <v>54.337000000000003</v>
      </c>
      <c r="L38" s="67">
        <f t="shared" si="9"/>
        <v>-19.351000000000006</v>
      </c>
      <c r="M38" s="77">
        <f t="shared" si="10"/>
        <v>17.240427733701274</v>
      </c>
      <c r="N38" s="58">
        <f t="shared" si="11"/>
        <v>20.130779490219325</v>
      </c>
      <c r="O38" s="117">
        <f t="shared" si="7"/>
        <v>-2.8903517565180508</v>
      </c>
      <c r="P38" s="98"/>
      <c r="Q38" s="3" t="s">
        <v>145</v>
      </c>
    </row>
    <row r="39" spans="1:17" s="3" customFormat="1" ht="15.75" x14ac:dyDescent="0.2">
      <c r="A39" s="83">
        <f t="shared" si="5"/>
        <v>215</v>
      </c>
      <c r="B39" s="161" t="s">
        <v>63</v>
      </c>
      <c r="C39" s="160">
        <v>186.47732629999999</v>
      </c>
      <c r="D39" s="149">
        <v>215</v>
      </c>
      <c r="E39" s="184">
        <f t="shared" si="6"/>
        <v>115.29551836994567</v>
      </c>
      <c r="F39" s="184">
        <v>203.3</v>
      </c>
      <c r="G39" s="68">
        <f t="shared" si="0"/>
        <v>11.699999999999989</v>
      </c>
      <c r="H39" s="260">
        <v>503.64600000000007</v>
      </c>
      <c r="I39" s="184">
        <v>728.5</v>
      </c>
      <c r="J39" s="258">
        <f t="shared" si="8"/>
        <v>144.64524685989761</v>
      </c>
      <c r="K39" s="110">
        <v>511.9</v>
      </c>
      <c r="L39" s="68">
        <f t="shared" si="9"/>
        <v>216.60000000000002</v>
      </c>
      <c r="M39" s="78">
        <f t="shared" si="10"/>
        <v>33.883720930232556</v>
      </c>
      <c r="N39" s="58">
        <f t="shared" si="11"/>
        <v>25.179537629119526</v>
      </c>
      <c r="O39" s="117">
        <f t="shared" si="7"/>
        <v>8.7041833011130301</v>
      </c>
      <c r="P39" s="98"/>
      <c r="Q39" s="3" t="s">
        <v>145</v>
      </c>
    </row>
    <row r="40" spans="1:17" s="1" customFormat="1" ht="15.75" x14ac:dyDescent="0.2">
      <c r="A40" s="83">
        <f t="shared" si="5"/>
        <v>194.25</v>
      </c>
      <c r="B40" s="159" t="s">
        <v>27</v>
      </c>
      <c r="C40" s="160">
        <v>194.25032490000001</v>
      </c>
      <c r="D40" s="149">
        <v>194.25</v>
      </c>
      <c r="E40" s="184">
        <f t="shared" si="6"/>
        <v>99.999832741592485</v>
      </c>
      <c r="F40" s="184">
        <v>223.08</v>
      </c>
      <c r="G40" s="67">
        <f t="shared" si="0"/>
        <v>-28.830000000000013</v>
      </c>
      <c r="H40" s="259">
        <v>1089.4000000000001</v>
      </c>
      <c r="I40" s="184">
        <v>1353.2</v>
      </c>
      <c r="J40" s="258">
        <f t="shared" si="8"/>
        <v>124.21516431062969</v>
      </c>
      <c r="K40" s="110">
        <v>1333.924</v>
      </c>
      <c r="L40" s="67">
        <f t="shared" si="9"/>
        <v>19.276000000000067</v>
      </c>
      <c r="M40" s="77">
        <f t="shared" si="10"/>
        <v>69.662805662805667</v>
      </c>
      <c r="N40" s="58">
        <f t="shared" si="11"/>
        <v>59.795768334229862</v>
      </c>
      <c r="O40" s="117">
        <f t="shared" si="7"/>
        <v>9.8670373285758046</v>
      </c>
      <c r="P40" s="98"/>
      <c r="Q40" s="3" t="s">
        <v>145</v>
      </c>
    </row>
    <row r="41" spans="1:17" s="1" customFormat="1" ht="15.75" x14ac:dyDescent="0.2">
      <c r="A41" s="83">
        <f t="shared" si="5"/>
        <v>5.95</v>
      </c>
      <c r="B41" s="159" t="s">
        <v>28</v>
      </c>
      <c r="C41" s="160">
        <v>6.8295587000000069</v>
      </c>
      <c r="D41" s="149">
        <v>5.95</v>
      </c>
      <c r="E41" s="184">
        <f t="shared" si="6"/>
        <v>87.121295260263224</v>
      </c>
      <c r="F41" s="184">
        <v>5.0999999999999996</v>
      </c>
      <c r="G41" s="66">
        <f t="shared" si="0"/>
        <v>0.85000000000000053</v>
      </c>
      <c r="H41" s="258">
        <v>14.7</v>
      </c>
      <c r="I41" s="184">
        <v>14.28</v>
      </c>
      <c r="J41" s="258">
        <f t="shared" si="8"/>
        <v>97.142857142857139</v>
      </c>
      <c r="K41" s="110">
        <v>14.28</v>
      </c>
      <c r="L41" s="66">
        <f t="shared" si="9"/>
        <v>0</v>
      </c>
      <c r="M41" s="77">
        <f t="shared" si="10"/>
        <v>24</v>
      </c>
      <c r="N41" s="57">
        <f t="shared" si="11"/>
        <v>28.000000000000004</v>
      </c>
      <c r="O41" s="81">
        <f t="shared" si="7"/>
        <v>-4.0000000000000036</v>
      </c>
      <c r="P41" s="98"/>
      <c r="Q41" s="3" t="s">
        <v>145</v>
      </c>
    </row>
    <row r="42" spans="1:17" s="1" customFormat="1" ht="15.75" x14ac:dyDescent="0.2">
      <c r="A42" s="83">
        <f t="shared" si="5"/>
        <v>173.14</v>
      </c>
      <c r="B42" s="159" t="s">
        <v>29</v>
      </c>
      <c r="C42" s="160">
        <v>197.53335000000001</v>
      </c>
      <c r="D42" s="149">
        <v>173.14</v>
      </c>
      <c r="E42" s="184">
        <f t="shared" si="6"/>
        <v>87.651021966670427</v>
      </c>
      <c r="F42" s="184">
        <v>315.14</v>
      </c>
      <c r="G42" s="66">
        <f t="shared" si="0"/>
        <v>-142</v>
      </c>
      <c r="H42" s="258">
        <v>246.76</v>
      </c>
      <c r="I42" s="184">
        <v>292.08</v>
      </c>
      <c r="J42" s="258">
        <f t="shared" si="8"/>
        <v>118.36602366672069</v>
      </c>
      <c r="K42" s="110">
        <v>523.9</v>
      </c>
      <c r="L42" s="66">
        <f t="shared" si="9"/>
        <v>-231.82</v>
      </c>
      <c r="M42" s="77">
        <f t="shared" si="10"/>
        <v>16.869585306688229</v>
      </c>
      <c r="N42" s="58">
        <f t="shared" si="11"/>
        <v>16.624357428444501</v>
      </c>
      <c r="O42" s="117">
        <f t="shared" si="7"/>
        <v>0.24522787824372827</v>
      </c>
      <c r="P42" s="98"/>
      <c r="Q42" s="3" t="s">
        <v>145</v>
      </c>
    </row>
    <row r="43" spans="1:17" s="1" customFormat="1" ht="15.75" x14ac:dyDescent="0.2">
      <c r="A43" s="83">
        <f t="shared" si="5"/>
        <v>270.8</v>
      </c>
      <c r="B43" s="159" t="s">
        <v>30</v>
      </c>
      <c r="C43" s="160">
        <v>271.50143750000001</v>
      </c>
      <c r="D43" s="149">
        <v>270.8</v>
      </c>
      <c r="E43" s="184">
        <f t="shared" si="6"/>
        <v>99.741645014310464</v>
      </c>
      <c r="F43" s="184">
        <v>328.1</v>
      </c>
      <c r="G43" s="67">
        <f t="shared" si="0"/>
        <v>-57.300000000000011</v>
      </c>
      <c r="H43" s="259">
        <v>920.40000000000009</v>
      </c>
      <c r="I43" s="184">
        <v>844.4</v>
      </c>
      <c r="J43" s="258">
        <f t="shared" si="8"/>
        <v>91.742720556279863</v>
      </c>
      <c r="K43" s="110">
        <v>950.3</v>
      </c>
      <c r="L43" s="67">
        <f t="shared" si="9"/>
        <v>-105.89999999999998</v>
      </c>
      <c r="M43" s="77">
        <f t="shared" si="10"/>
        <v>31.181683899556866</v>
      </c>
      <c r="N43" s="58">
        <f t="shared" si="11"/>
        <v>28.963730569948183</v>
      </c>
      <c r="O43" s="117">
        <f t="shared" si="7"/>
        <v>2.2179533296086831</v>
      </c>
      <c r="P43" s="98"/>
      <c r="Q43" s="3" t="s">
        <v>145</v>
      </c>
    </row>
    <row r="44" spans="1:17" s="1" customFormat="1" ht="15.75" x14ac:dyDescent="0.2">
      <c r="A44" s="83">
        <f t="shared" si="5"/>
        <v>0.16900000000000001</v>
      </c>
      <c r="B44" s="159" t="s">
        <v>64</v>
      </c>
      <c r="C44" s="160">
        <v>0.16900000000000001</v>
      </c>
      <c r="D44" s="149">
        <v>0.16900000000000001</v>
      </c>
      <c r="E44" s="184">
        <f t="shared" si="6"/>
        <v>100</v>
      </c>
      <c r="F44" s="184">
        <v>0.19900000000000001</v>
      </c>
      <c r="G44" s="67">
        <f t="shared" si="0"/>
        <v>-0.03</v>
      </c>
      <c r="H44" s="259">
        <v>0.377</v>
      </c>
      <c r="I44" s="184">
        <v>0.53900000000000003</v>
      </c>
      <c r="J44" s="258">
        <f t="shared" si="8"/>
        <v>142.9708222811671</v>
      </c>
      <c r="K44" s="110">
        <v>0.505</v>
      </c>
      <c r="L44" s="67">
        <f t="shared" si="9"/>
        <v>3.400000000000003E-2</v>
      </c>
      <c r="M44" s="77">
        <f t="shared" si="10"/>
        <v>31.893491124260358</v>
      </c>
      <c r="N44" s="58">
        <f t="shared" si="11"/>
        <v>25.37688442211055</v>
      </c>
      <c r="O44" s="117">
        <f t="shared" si="7"/>
        <v>6.516606702149808</v>
      </c>
      <c r="P44" s="98"/>
      <c r="Q44" s="3" t="s">
        <v>145</v>
      </c>
    </row>
    <row r="45" spans="1:17" s="7" customFormat="1" ht="15.75" x14ac:dyDescent="0.25">
      <c r="A45" s="83">
        <f t="shared" si="5"/>
        <v>361.49299999999999</v>
      </c>
      <c r="B45" s="157" t="s">
        <v>62</v>
      </c>
      <c r="C45" s="158">
        <v>359.73496660000001</v>
      </c>
      <c r="D45" s="148">
        <f>SUM(D46:D52)</f>
        <v>361.49299999999999</v>
      </c>
      <c r="E45" s="190">
        <f t="shared" si="6"/>
        <v>100.48870239571535</v>
      </c>
      <c r="F45" s="109">
        <f>SUM(F46:F52)</f>
        <v>371.38299999999998</v>
      </c>
      <c r="G45" s="69">
        <f t="shared" si="0"/>
        <v>-9.8899999999999864</v>
      </c>
      <c r="H45" s="261">
        <v>1272.6999999999998</v>
      </c>
      <c r="I45" s="190">
        <f>SUM(I46:I52)</f>
        <v>1303.307</v>
      </c>
      <c r="J45" s="289">
        <f t="shared" si="8"/>
        <v>102.4048872475839</v>
      </c>
      <c r="K45" s="183">
        <f>SUM(K46:K52)</f>
        <v>1329.2809999999999</v>
      </c>
      <c r="L45" s="69">
        <f t="shared" si="9"/>
        <v>-25.973999999999933</v>
      </c>
      <c r="M45" s="76">
        <f t="shared" si="10"/>
        <v>36.053450550909702</v>
      </c>
      <c r="N45" s="59">
        <f t="shared" si="11"/>
        <v>35.792726107549349</v>
      </c>
      <c r="O45" s="116">
        <f t="shared" si="7"/>
        <v>0.26072444336035261</v>
      </c>
      <c r="P45" s="127"/>
      <c r="Q45" s="93" t="s">
        <v>145</v>
      </c>
    </row>
    <row r="46" spans="1:17" s="1" customFormat="1" ht="15.75" x14ac:dyDescent="0.2">
      <c r="A46" s="83">
        <f t="shared" si="5"/>
        <v>36</v>
      </c>
      <c r="B46" s="159" t="s">
        <v>81</v>
      </c>
      <c r="C46" s="160">
        <v>38.198099999999997</v>
      </c>
      <c r="D46" s="149">
        <v>36</v>
      </c>
      <c r="E46" s="184">
        <f t="shared" si="6"/>
        <v>94.245525300996661</v>
      </c>
      <c r="F46" s="184">
        <v>34.521000000000001</v>
      </c>
      <c r="G46" s="67">
        <f t="shared" si="0"/>
        <v>1.4789999999999992</v>
      </c>
      <c r="H46" s="259">
        <v>75</v>
      </c>
      <c r="I46" s="184">
        <v>81.92</v>
      </c>
      <c r="J46" s="258">
        <f t="shared" si="8"/>
        <v>109.22666666666667</v>
      </c>
      <c r="K46" s="110">
        <v>82.256</v>
      </c>
      <c r="L46" s="67">
        <f t="shared" si="9"/>
        <v>-0.33599999999999852</v>
      </c>
      <c r="M46" s="77">
        <f t="shared" si="10"/>
        <v>22.755555555555556</v>
      </c>
      <c r="N46" s="58">
        <f t="shared" si="11"/>
        <v>23.82781495321688</v>
      </c>
      <c r="O46" s="117">
        <f t="shared" si="7"/>
        <v>-1.0722593976613233</v>
      </c>
      <c r="P46" s="98"/>
      <c r="Q46" s="3" t="s">
        <v>145</v>
      </c>
    </row>
    <row r="47" spans="1:17" s="1" customFormat="1" ht="15.75" x14ac:dyDescent="0.2">
      <c r="A47" s="83">
        <f t="shared" si="5"/>
        <v>9.5500000000000007</v>
      </c>
      <c r="B47" s="159" t="s">
        <v>82</v>
      </c>
      <c r="C47" s="160">
        <v>6</v>
      </c>
      <c r="D47" s="149">
        <v>9.5500000000000007</v>
      </c>
      <c r="E47" s="184">
        <f t="shared" si="6"/>
        <v>159.16666666666669</v>
      </c>
      <c r="F47" s="184">
        <v>8.02</v>
      </c>
      <c r="G47" s="67">
        <f t="shared" si="0"/>
        <v>1.5300000000000011</v>
      </c>
      <c r="H47" s="262">
        <v>28.8</v>
      </c>
      <c r="I47" s="184">
        <v>38.200000000000003</v>
      </c>
      <c r="J47" s="258">
        <f t="shared" si="8"/>
        <v>132.63888888888891</v>
      </c>
      <c r="K47" s="110">
        <v>29.802</v>
      </c>
      <c r="L47" s="67">
        <f t="shared" si="9"/>
        <v>8.3980000000000032</v>
      </c>
      <c r="M47" s="77">
        <f t="shared" si="10"/>
        <v>40</v>
      </c>
      <c r="N47" s="58">
        <f t="shared" si="11"/>
        <v>37.159600997506239</v>
      </c>
      <c r="O47" s="117">
        <f t="shared" si="7"/>
        <v>2.8403990024937613</v>
      </c>
      <c r="P47" s="98"/>
      <c r="Q47" s="3" t="s">
        <v>145</v>
      </c>
    </row>
    <row r="48" spans="1:17" s="1" customFormat="1" ht="15.75" x14ac:dyDescent="0.2">
      <c r="A48" s="83">
        <f t="shared" si="5"/>
        <v>22.31</v>
      </c>
      <c r="B48" s="159" t="s">
        <v>83</v>
      </c>
      <c r="C48" s="160">
        <v>18.261303000000002</v>
      </c>
      <c r="D48" s="149">
        <v>22.31</v>
      </c>
      <c r="E48" s="184">
        <f t="shared" si="6"/>
        <v>122.17090971000259</v>
      </c>
      <c r="F48" s="184">
        <v>22.594999999999999</v>
      </c>
      <c r="G48" s="67">
        <f t="shared" si="0"/>
        <v>-0.28500000000000014</v>
      </c>
      <c r="H48" s="269">
        <v>66.3</v>
      </c>
      <c r="I48" s="184">
        <v>74.849999999999994</v>
      </c>
      <c r="J48" s="258">
        <f t="shared" si="8"/>
        <v>112.89592760180996</v>
      </c>
      <c r="K48" s="110">
        <v>71.844999999999999</v>
      </c>
      <c r="L48" s="67">
        <f t="shared" si="9"/>
        <v>3.0049999999999955</v>
      </c>
      <c r="M48" s="77">
        <f t="shared" si="10"/>
        <v>33.549977588525323</v>
      </c>
      <c r="N48" s="58">
        <f t="shared" si="11"/>
        <v>31.79685771188316</v>
      </c>
      <c r="O48" s="117">
        <f t="shared" si="7"/>
        <v>1.7531198766421632</v>
      </c>
      <c r="P48" s="98"/>
      <c r="Q48" s="3" t="s">
        <v>145</v>
      </c>
    </row>
    <row r="49" spans="1:17" s="1" customFormat="1" ht="15.75" x14ac:dyDescent="0.2">
      <c r="A49" s="83">
        <f t="shared" si="5"/>
        <v>2.4180000000000001</v>
      </c>
      <c r="B49" s="159" t="s">
        <v>84</v>
      </c>
      <c r="C49" s="160" t="s">
        <v>155</v>
      </c>
      <c r="D49" s="149">
        <v>2.4180000000000001</v>
      </c>
      <c r="E49" s="184">
        <f t="shared" si="6"/>
        <v>0</v>
      </c>
      <c r="F49" s="184">
        <v>6.7709999999999999</v>
      </c>
      <c r="G49" s="67">
        <f t="shared" si="0"/>
        <v>-4.3529999999999998</v>
      </c>
      <c r="H49" s="269">
        <v>20.799999999999997</v>
      </c>
      <c r="I49" s="184">
        <v>8.39</v>
      </c>
      <c r="J49" s="258">
        <f t="shared" si="8"/>
        <v>40.336538461538467</v>
      </c>
      <c r="K49" s="110">
        <v>25.327999999999999</v>
      </c>
      <c r="L49" s="70">
        <f t="shared" si="9"/>
        <v>-16.937999999999999</v>
      </c>
      <c r="M49" s="77">
        <f t="shared" si="10"/>
        <v>34.698097601323411</v>
      </c>
      <c r="N49" s="58">
        <f t="shared" si="11"/>
        <v>37.406586914783638</v>
      </c>
      <c r="O49" s="117">
        <f t="shared" si="7"/>
        <v>-2.7084893134602268</v>
      </c>
      <c r="P49" s="98"/>
      <c r="Q49" s="3" t="s">
        <v>145</v>
      </c>
    </row>
    <row r="50" spans="1:17" s="1" customFormat="1" ht="15.75" x14ac:dyDescent="0.2">
      <c r="A50" s="83">
        <f t="shared" si="5"/>
        <v>3.4</v>
      </c>
      <c r="B50" s="159" t="s">
        <v>96</v>
      </c>
      <c r="C50" s="160" t="s">
        <v>155</v>
      </c>
      <c r="D50" s="149">
        <v>3.4</v>
      </c>
      <c r="E50" s="184">
        <f t="shared" si="6"/>
        <v>0</v>
      </c>
      <c r="F50" s="184">
        <v>5.0999999999999996</v>
      </c>
      <c r="G50" s="67">
        <f t="shared" si="0"/>
        <v>-1.6999999999999997</v>
      </c>
      <c r="H50" s="269">
        <v>10.7</v>
      </c>
      <c r="I50" s="184">
        <v>11.468999999999999</v>
      </c>
      <c r="J50" s="258">
        <f t="shared" si="8"/>
        <v>107.18691588785047</v>
      </c>
      <c r="K50" s="110">
        <v>15.4</v>
      </c>
      <c r="L50" s="70">
        <f t="shared" si="9"/>
        <v>-3.9310000000000009</v>
      </c>
      <c r="M50" s="77">
        <f t="shared" si="10"/>
        <v>33.732352941176472</v>
      </c>
      <c r="N50" s="58">
        <f t="shared" si="11"/>
        <v>30.196078431372552</v>
      </c>
      <c r="O50" s="117">
        <f t="shared" si="7"/>
        <v>3.5362745098039206</v>
      </c>
      <c r="P50" s="98"/>
      <c r="Q50" s="3" t="s">
        <v>145</v>
      </c>
    </row>
    <row r="51" spans="1:17" s="1" customFormat="1" ht="15.75" x14ac:dyDescent="0.2">
      <c r="A51" s="83">
        <f t="shared" si="5"/>
        <v>47.215000000000003</v>
      </c>
      <c r="B51" s="159" t="s">
        <v>85</v>
      </c>
      <c r="C51" s="160">
        <v>48.036000000000001</v>
      </c>
      <c r="D51" s="149">
        <v>47.215000000000003</v>
      </c>
      <c r="E51" s="184">
        <f t="shared" si="6"/>
        <v>98.290865184445011</v>
      </c>
      <c r="F51" s="184">
        <v>49.676000000000002</v>
      </c>
      <c r="G51" s="67">
        <f t="shared" si="0"/>
        <v>-2.4609999999999985</v>
      </c>
      <c r="H51" s="269">
        <v>123.6</v>
      </c>
      <c r="I51" s="184">
        <v>134.37799999999999</v>
      </c>
      <c r="J51" s="258">
        <f t="shared" si="8"/>
        <v>108.72006472491908</v>
      </c>
      <c r="K51" s="110">
        <v>142.85</v>
      </c>
      <c r="L51" s="70">
        <f t="shared" si="9"/>
        <v>-8.4720000000000084</v>
      </c>
      <c r="M51" s="77">
        <f t="shared" si="10"/>
        <v>28.460870486074334</v>
      </c>
      <c r="N51" s="58">
        <f t="shared" si="11"/>
        <v>28.756341090264918</v>
      </c>
      <c r="O51" s="117">
        <f t="shared" si="7"/>
        <v>-0.29547060419058369</v>
      </c>
      <c r="P51" s="98"/>
      <c r="Q51" s="3" t="s">
        <v>145</v>
      </c>
    </row>
    <row r="52" spans="1:17" s="1" customFormat="1" ht="15.75" x14ac:dyDescent="0.2">
      <c r="A52" s="83">
        <f t="shared" si="5"/>
        <v>240.6</v>
      </c>
      <c r="B52" s="159" t="s">
        <v>97</v>
      </c>
      <c r="C52" s="160">
        <v>240.56526360000001</v>
      </c>
      <c r="D52" s="149">
        <v>240.6</v>
      </c>
      <c r="E52" s="184">
        <f t="shared" si="6"/>
        <v>100.01443949117181</v>
      </c>
      <c r="F52" s="184">
        <v>244.7</v>
      </c>
      <c r="G52" s="217">
        <f t="shared" si="0"/>
        <v>-4.0999999999999943</v>
      </c>
      <c r="H52" s="269">
        <v>947.5</v>
      </c>
      <c r="I52" s="184">
        <v>954.1</v>
      </c>
      <c r="J52" s="258">
        <f t="shared" si="8"/>
        <v>100.69656992084433</v>
      </c>
      <c r="K52" s="110">
        <v>961.8</v>
      </c>
      <c r="L52" s="71">
        <f t="shared" si="9"/>
        <v>-7.6999999999999318</v>
      </c>
      <c r="M52" s="77">
        <f t="shared" si="10"/>
        <v>39.655029093931837</v>
      </c>
      <c r="N52" s="60">
        <f t="shared" si="11"/>
        <v>39.305271761340414</v>
      </c>
      <c r="O52" s="118">
        <f t="shared" si="7"/>
        <v>0.34975733259142316</v>
      </c>
      <c r="P52" s="98"/>
      <c r="Q52" s="3" t="s">
        <v>145</v>
      </c>
    </row>
    <row r="53" spans="1:17" s="7" customFormat="1" ht="15.75" x14ac:dyDescent="0.25">
      <c r="A53" s="83">
        <f t="shared" si="5"/>
        <v>1487.325</v>
      </c>
      <c r="B53" s="162" t="s">
        <v>31</v>
      </c>
      <c r="C53" s="163">
        <v>3014.4636</v>
      </c>
      <c r="D53" s="150">
        <f>SUM(D54:D67)</f>
        <v>1487.325</v>
      </c>
      <c r="E53" s="191">
        <f t="shared" si="6"/>
        <v>49.339623805707923</v>
      </c>
      <c r="F53" s="111">
        <f>SUM(F54:F67)</f>
        <v>2335.9610000000002</v>
      </c>
      <c r="G53" s="124">
        <f t="shared" si="0"/>
        <v>-848.63600000000019</v>
      </c>
      <c r="H53" s="270">
        <v>5561.2199999999993</v>
      </c>
      <c r="I53" s="191">
        <f>SUM(I54:I67)</f>
        <v>4236.174</v>
      </c>
      <c r="J53" s="289">
        <f t="shared" si="8"/>
        <v>76.173465534540995</v>
      </c>
      <c r="K53" s="183">
        <f>SUM(K54:K67)</f>
        <v>3677.8919999999998</v>
      </c>
      <c r="L53" s="130">
        <f t="shared" si="9"/>
        <v>558.28200000000015</v>
      </c>
      <c r="M53" s="76">
        <f t="shared" si="10"/>
        <v>28.481831475971966</v>
      </c>
      <c r="N53" s="61">
        <f t="shared" si="11"/>
        <v>15.744663545324597</v>
      </c>
      <c r="O53" s="119">
        <f t="shared" si="7"/>
        <v>12.737167930647368</v>
      </c>
      <c r="P53" s="127"/>
      <c r="Q53" s="93" t="s">
        <v>145</v>
      </c>
    </row>
    <row r="54" spans="1:17" s="9" customFormat="1" ht="15.75" x14ac:dyDescent="0.2">
      <c r="A54" s="83">
        <f t="shared" si="5"/>
        <v>220.10400000000001</v>
      </c>
      <c r="B54" s="164" t="s">
        <v>86</v>
      </c>
      <c r="C54" s="160">
        <v>476.66520000000003</v>
      </c>
      <c r="D54" s="149">
        <v>220.10400000000001</v>
      </c>
      <c r="E54" s="184">
        <f t="shared" si="6"/>
        <v>46.175806415068685</v>
      </c>
      <c r="F54" s="184">
        <v>311.39999999999998</v>
      </c>
      <c r="G54" s="218">
        <f t="shared" si="0"/>
        <v>-91.295999999999964</v>
      </c>
      <c r="H54" s="271">
        <v>889.2</v>
      </c>
      <c r="I54" s="184">
        <v>713.75800000000004</v>
      </c>
      <c r="J54" s="258">
        <f t="shared" si="8"/>
        <v>80.269680611785873</v>
      </c>
      <c r="K54" s="110">
        <v>435.2</v>
      </c>
      <c r="L54" s="72">
        <f t="shared" si="9"/>
        <v>278.55800000000005</v>
      </c>
      <c r="M54" s="79">
        <f t="shared" si="10"/>
        <v>32.428215752553335</v>
      </c>
      <c r="N54" s="62">
        <f t="shared" si="11"/>
        <v>13.975594091201028</v>
      </c>
      <c r="O54" s="120">
        <f t="shared" si="7"/>
        <v>18.452621661352307</v>
      </c>
      <c r="P54" s="98"/>
      <c r="Q54" s="3" t="s">
        <v>145</v>
      </c>
    </row>
    <row r="55" spans="1:17" s="1" customFormat="1" ht="15.75" x14ac:dyDescent="0.2">
      <c r="A55" s="83">
        <f t="shared" si="5"/>
        <v>6.7409999999999997</v>
      </c>
      <c r="B55" s="164" t="s">
        <v>87</v>
      </c>
      <c r="C55" s="160">
        <v>37.892000000000003</v>
      </c>
      <c r="D55" s="149">
        <v>6.7409999999999997</v>
      </c>
      <c r="E55" s="184">
        <f t="shared" si="6"/>
        <v>17.790034835849251</v>
      </c>
      <c r="F55" s="184">
        <v>17.690000000000001</v>
      </c>
      <c r="G55" s="66">
        <f t="shared" si="0"/>
        <v>-10.949000000000002</v>
      </c>
      <c r="H55" s="271">
        <v>69</v>
      </c>
      <c r="I55" s="184">
        <v>22.56</v>
      </c>
      <c r="J55" s="258">
        <f t="shared" si="8"/>
        <v>32.695652173913039</v>
      </c>
      <c r="K55" s="110">
        <v>32.996000000000002</v>
      </c>
      <c r="L55" s="73">
        <f t="shared" si="9"/>
        <v>-10.436000000000003</v>
      </c>
      <c r="M55" s="79">
        <f t="shared" si="10"/>
        <v>33.466844681797951</v>
      </c>
      <c r="N55" s="58">
        <f t="shared" si="11"/>
        <v>18.652345958168457</v>
      </c>
      <c r="O55" s="117">
        <f t="shared" si="7"/>
        <v>14.814498723629494</v>
      </c>
      <c r="P55" s="98"/>
      <c r="Q55" s="3" t="s">
        <v>145</v>
      </c>
    </row>
    <row r="56" spans="1:17" s="1" customFormat="1" ht="15.75" x14ac:dyDescent="0.2">
      <c r="A56" s="83">
        <f t="shared" si="5"/>
        <v>51.673999999999999</v>
      </c>
      <c r="B56" s="164" t="s">
        <v>88</v>
      </c>
      <c r="C56" s="160">
        <v>129.4709</v>
      </c>
      <c r="D56" s="149">
        <v>51.673999999999999</v>
      </c>
      <c r="E56" s="184">
        <f t="shared" si="6"/>
        <v>39.911671271304982</v>
      </c>
      <c r="F56" s="184">
        <v>121.59399999999999</v>
      </c>
      <c r="G56" s="66">
        <f t="shared" si="0"/>
        <v>-69.919999999999987</v>
      </c>
      <c r="H56" s="271">
        <v>281</v>
      </c>
      <c r="I56" s="184">
        <v>188.21199999999999</v>
      </c>
      <c r="J56" s="258">
        <f t="shared" si="8"/>
        <v>66.979359430604973</v>
      </c>
      <c r="K56" s="110">
        <v>269.56</v>
      </c>
      <c r="L56" s="73">
        <f t="shared" si="9"/>
        <v>-81.348000000000013</v>
      </c>
      <c r="M56" s="79">
        <f t="shared" si="10"/>
        <v>36.422959321902695</v>
      </c>
      <c r="N56" s="58">
        <f t="shared" si="11"/>
        <v>22.168857015971184</v>
      </c>
      <c r="O56" s="117">
        <f t="shared" si="7"/>
        <v>14.254102305931511</v>
      </c>
      <c r="P56" s="98"/>
      <c r="Q56" s="3" t="s">
        <v>145</v>
      </c>
    </row>
    <row r="57" spans="1:17" s="1" customFormat="1" ht="15.75" x14ac:dyDescent="0.2">
      <c r="A57" s="83">
        <f t="shared" si="5"/>
        <v>243.5</v>
      </c>
      <c r="B57" s="164" t="s">
        <v>89</v>
      </c>
      <c r="C57" s="160">
        <v>450.84437000000003</v>
      </c>
      <c r="D57" s="149">
        <v>243.5</v>
      </c>
      <c r="E57" s="184">
        <f t="shared" si="6"/>
        <v>54.009768381936318</v>
      </c>
      <c r="F57" s="184">
        <v>465.7</v>
      </c>
      <c r="G57" s="66">
        <f t="shared" si="0"/>
        <v>-222.2</v>
      </c>
      <c r="H57" s="271">
        <v>1235</v>
      </c>
      <c r="I57" s="184">
        <v>924.7</v>
      </c>
      <c r="J57" s="258">
        <f t="shared" si="8"/>
        <v>74.874493927125513</v>
      </c>
      <c r="K57" s="110">
        <v>750.6</v>
      </c>
      <c r="L57" s="73">
        <f t="shared" si="9"/>
        <v>174.10000000000002</v>
      </c>
      <c r="M57" s="79">
        <f t="shared" si="10"/>
        <v>37.975359342915816</v>
      </c>
      <c r="N57" s="58">
        <f t="shared" si="11"/>
        <v>16.117672321236849</v>
      </c>
      <c r="O57" s="117">
        <f t="shared" si="7"/>
        <v>21.857687021678966</v>
      </c>
      <c r="P57" s="98"/>
      <c r="Q57" s="3" t="s">
        <v>145</v>
      </c>
    </row>
    <row r="58" spans="1:17" s="1" customFormat="1" ht="15.75" x14ac:dyDescent="0.2">
      <c r="A58" s="83">
        <f t="shared" si="5"/>
        <v>40.502000000000002</v>
      </c>
      <c r="B58" s="164" t="s">
        <v>57</v>
      </c>
      <c r="C58" s="160">
        <v>132.90323000000001</v>
      </c>
      <c r="D58" s="149">
        <v>40.502000000000002</v>
      </c>
      <c r="E58" s="184">
        <f t="shared" si="6"/>
        <v>30.47480486365907</v>
      </c>
      <c r="F58" s="184">
        <v>107.953</v>
      </c>
      <c r="G58" s="66">
        <f t="shared" si="0"/>
        <v>-67.450999999999993</v>
      </c>
      <c r="H58" s="271">
        <v>237.9</v>
      </c>
      <c r="I58" s="184">
        <v>113.437</v>
      </c>
      <c r="J58" s="258">
        <f t="shared" si="8"/>
        <v>47.682639764606975</v>
      </c>
      <c r="K58" s="110">
        <v>161.71199999999999</v>
      </c>
      <c r="L58" s="66">
        <f t="shared" si="9"/>
        <v>-48.274999999999991</v>
      </c>
      <c r="M58" s="79">
        <f t="shared" si="10"/>
        <v>28.007752703570191</v>
      </c>
      <c r="N58" s="58">
        <f t="shared" si="11"/>
        <v>14.979852343149332</v>
      </c>
      <c r="O58" s="117">
        <f t="shared" si="7"/>
        <v>13.027900360420858</v>
      </c>
      <c r="P58" s="98"/>
      <c r="Q58" s="3" t="s">
        <v>145</v>
      </c>
    </row>
    <row r="59" spans="1:17" s="1" customFormat="1" ht="15.75" x14ac:dyDescent="0.2">
      <c r="A59" s="83">
        <f t="shared" si="5"/>
        <v>32.591000000000001</v>
      </c>
      <c r="B59" s="164" t="s">
        <v>32</v>
      </c>
      <c r="C59" s="160">
        <v>94.047939999999997</v>
      </c>
      <c r="D59" s="149">
        <v>32.591000000000001</v>
      </c>
      <c r="E59" s="184">
        <f t="shared" si="6"/>
        <v>34.653603258083059</v>
      </c>
      <c r="F59" s="184">
        <v>75.597999999999999</v>
      </c>
      <c r="G59" s="66">
        <f t="shared" si="0"/>
        <v>-43.006999999999998</v>
      </c>
      <c r="H59" s="264">
        <v>250</v>
      </c>
      <c r="I59" s="184">
        <v>109.378</v>
      </c>
      <c r="J59" s="258">
        <f t="shared" si="8"/>
        <v>43.751200000000004</v>
      </c>
      <c r="K59" s="110">
        <v>150.56100000000001</v>
      </c>
      <c r="L59" s="66">
        <f t="shared" si="9"/>
        <v>-41.183000000000007</v>
      </c>
      <c r="M59" s="79">
        <f t="shared" si="10"/>
        <v>33.560798993587184</v>
      </c>
      <c r="N59" s="58">
        <f t="shared" si="11"/>
        <v>19.916003068864256</v>
      </c>
      <c r="O59" s="117">
        <f t="shared" si="7"/>
        <v>13.644795924722928</v>
      </c>
      <c r="P59" s="98"/>
      <c r="Q59" s="3" t="s">
        <v>145</v>
      </c>
    </row>
    <row r="60" spans="1:17" s="1" customFormat="1" ht="15.75" x14ac:dyDescent="0.2">
      <c r="A60" s="83">
        <f t="shared" si="5"/>
        <v>15.288</v>
      </c>
      <c r="B60" s="164" t="s">
        <v>60</v>
      </c>
      <c r="C60" s="160">
        <v>64.494600000000005</v>
      </c>
      <c r="D60" s="149">
        <v>15.288</v>
      </c>
      <c r="E60" s="184">
        <f t="shared" si="6"/>
        <v>23.704310128289809</v>
      </c>
      <c r="F60" s="184">
        <v>26.911999999999999</v>
      </c>
      <c r="G60" s="66">
        <f t="shared" si="0"/>
        <v>-11.623999999999999</v>
      </c>
      <c r="H60" s="258">
        <v>84.3</v>
      </c>
      <c r="I60" s="184">
        <v>38.944000000000003</v>
      </c>
      <c r="J60" s="258">
        <f t="shared" si="8"/>
        <v>46.196915776986955</v>
      </c>
      <c r="K60" s="110">
        <v>41.53</v>
      </c>
      <c r="L60" s="66">
        <f t="shared" si="9"/>
        <v>-2.5859999999999985</v>
      </c>
      <c r="M60" s="79">
        <f t="shared" si="10"/>
        <v>25.473574045002614</v>
      </c>
      <c r="N60" s="58">
        <f t="shared" si="11"/>
        <v>15.431777645659929</v>
      </c>
      <c r="O60" s="117">
        <f t="shared" si="7"/>
        <v>10.041796399342685</v>
      </c>
      <c r="P60" s="98"/>
      <c r="Q60" s="3" t="s">
        <v>145</v>
      </c>
    </row>
    <row r="61" spans="1:17" s="1" customFormat="1" ht="15.75" x14ac:dyDescent="0.2">
      <c r="A61" s="83">
        <f t="shared" si="5"/>
        <v>8.5570000000000004</v>
      </c>
      <c r="B61" s="164" t="s">
        <v>33</v>
      </c>
      <c r="C61" s="160">
        <v>108.0557</v>
      </c>
      <c r="D61" s="149">
        <v>8.5570000000000004</v>
      </c>
      <c r="E61" s="184">
        <f t="shared" si="6"/>
        <v>7.9190639642332608</v>
      </c>
      <c r="F61" s="184">
        <v>50.7</v>
      </c>
      <c r="G61" s="66">
        <f t="shared" si="0"/>
        <v>-42.143000000000001</v>
      </c>
      <c r="H61" s="258">
        <v>205</v>
      </c>
      <c r="I61" s="184">
        <v>27.282</v>
      </c>
      <c r="J61" s="258">
        <f t="shared" si="8"/>
        <v>13.308292682926828</v>
      </c>
      <c r="K61" s="110">
        <v>104.3</v>
      </c>
      <c r="L61" s="66">
        <f t="shared" si="9"/>
        <v>-77.018000000000001</v>
      </c>
      <c r="M61" s="79">
        <f t="shared" si="10"/>
        <v>31.882669159752247</v>
      </c>
      <c r="N61" s="58">
        <f t="shared" si="11"/>
        <v>20.571992110453646</v>
      </c>
      <c r="O61" s="117">
        <f t="shared" si="7"/>
        <v>11.310677049298601</v>
      </c>
      <c r="P61" s="98"/>
      <c r="Q61" s="3" t="s">
        <v>145</v>
      </c>
    </row>
    <row r="62" spans="1:17" s="1" customFormat="1" ht="15.75" x14ac:dyDescent="0.2">
      <c r="A62" s="83">
        <f t="shared" si="5"/>
        <v>53.8</v>
      </c>
      <c r="B62" s="164" t="s">
        <v>90</v>
      </c>
      <c r="C62" s="160">
        <v>151.56434999999999</v>
      </c>
      <c r="D62" s="149">
        <v>53.8</v>
      </c>
      <c r="E62" s="184">
        <f t="shared" si="6"/>
        <v>35.496473939946959</v>
      </c>
      <c r="F62" s="184">
        <v>95.5</v>
      </c>
      <c r="G62" s="66">
        <f t="shared" si="0"/>
        <v>-41.7</v>
      </c>
      <c r="H62" s="258">
        <v>308.60000000000002</v>
      </c>
      <c r="I62" s="184">
        <v>160.5</v>
      </c>
      <c r="J62" s="258">
        <f t="shared" si="8"/>
        <v>52.009073233959811</v>
      </c>
      <c r="K62" s="110">
        <v>198.2</v>
      </c>
      <c r="L62" s="66">
        <f t="shared" si="9"/>
        <v>-37.699999999999989</v>
      </c>
      <c r="M62" s="79">
        <f t="shared" si="10"/>
        <v>29.832713754646839</v>
      </c>
      <c r="N62" s="58">
        <f t="shared" si="11"/>
        <v>20.753926701570681</v>
      </c>
      <c r="O62" s="117">
        <f t="shared" si="7"/>
        <v>9.0787870530761587</v>
      </c>
      <c r="P62" s="98"/>
      <c r="Q62" s="3" t="s">
        <v>145</v>
      </c>
    </row>
    <row r="63" spans="1:17" s="1" customFormat="1" ht="15.75" x14ac:dyDescent="0.2">
      <c r="A63" s="83">
        <f t="shared" si="5"/>
        <v>294.7</v>
      </c>
      <c r="B63" s="164" t="s">
        <v>34</v>
      </c>
      <c r="C63" s="160">
        <v>528.10699999999997</v>
      </c>
      <c r="D63" s="149">
        <v>294.7</v>
      </c>
      <c r="E63" s="184">
        <f t="shared" si="6"/>
        <v>55.803085359595691</v>
      </c>
      <c r="F63" s="184">
        <v>276.39999999999998</v>
      </c>
      <c r="G63" s="66">
        <f t="shared" si="0"/>
        <v>18.300000000000011</v>
      </c>
      <c r="H63" s="258">
        <v>599.9</v>
      </c>
      <c r="I63" s="184">
        <v>539.70000000000005</v>
      </c>
      <c r="J63" s="258">
        <f t="shared" si="8"/>
        <v>89.964994165694293</v>
      </c>
      <c r="K63" s="110">
        <v>170.4</v>
      </c>
      <c r="L63" s="66">
        <f t="shared" si="9"/>
        <v>369.30000000000007</v>
      </c>
      <c r="M63" s="79">
        <f t="shared" si="10"/>
        <v>18.313539192399052</v>
      </c>
      <c r="N63" s="58">
        <f t="shared" si="11"/>
        <v>6.1649782923299572</v>
      </c>
      <c r="O63" s="117">
        <f t="shared" si="7"/>
        <v>12.148560900069095</v>
      </c>
      <c r="P63" s="98"/>
      <c r="Q63" s="3" t="s">
        <v>145</v>
      </c>
    </row>
    <row r="64" spans="1:17" s="1" customFormat="1" ht="15.75" x14ac:dyDescent="0.2">
      <c r="A64" s="83">
        <f t="shared" si="5"/>
        <v>93.2</v>
      </c>
      <c r="B64" s="164" t="s">
        <v>35</v>
      </c>
      <c r="C64" s="160">
        <v>123.7516</v>
      </c>
      <c r="D64" s="149">
        <v>93.2</v>
      </c>
      <c r="E64" s="184">
        <f t="shared" si="6"/>
        <v>75.312157580184831</v>
      </c>
      <c r="F64" s="184">
        <v>108.6</v>
      </c>
      <c r="G64" s="67">
        <f t="shared" si="0"/>
        <v>-15.399999999999991</v>
      </c>
      <c r="H64" s="259">
        <v>306</v>
      </c>
      <c r="I64" s="184">
        <v>334.1</v>
      </c>
      <c r="J64" s="258">
        <f t="shared" si="8"/>
        <v>109.18300653594773</v>
      </c>
      <c r="K64" s="110">
        <v>320.39999999999998</v>
      </c>
      <c r="L64" s="67">
        <f t="shared" si="9"/>
        <v>13.700000000000045</v>
      </c>
      <c r="M64" s="79">
        <f t="shared" si="10"/>
        <v>35.847639484978544</v>
      </c>
      <c r="N64" s="58">
        <f t="shared" si="11"/>
        <v>29.502762430939224</v>
      </c>
      <c r="O64" s="117">
        <f t="shared" si="7"/>
        <v>6.3448770540393191</v>
      </c>
      <c r="P64" s="98"/>
      <c r="Q64" s="3" t="s">
        <v>145</v>
      </c>
    </row>
    <row r="65" spans="1:17" s="1" customFormat="1" ht="15.75" x14ac:dyDescent="0.2">
      <c r="A65" s="83">
        <f t="shared" si="5"/>
        <v>172.7</v>
      </c>
      <c r="B65" s="159" t="s">
        <v>36</v>
      </c>
      <c r="C65" s="160">
        <v>292.27213999999998</v>
      </c>
      <c r="D65" s="149">
        <v>172.7</v>
      </c>
      <c r="E65" s="184">
        <f t="shared" si="6"/>
        <v>59.088765696244607</v>
      </c>
      <c r="F65" s="184">
        <v>261.89999999999998</v>
      </c>
      <c r="G65" s="66">
        <f t="shared" si="0"/>
        <v>-89.199999999999989</v>
      </c>
      <c r="H65" s="258">
        <v>500</v>
      </c>
      <c r="I65" s="184">
        <v>429.7</v>
      </c>
      <c r="J65" s="258">
        <f t="shared" si="8"/>
        <v>85.94</v>
      </c>
      <c r="K65" s="110">
        <v>405.7</v>
      </c>
      <c r="L65" s="66">
        <f t="shared" si="9"/>
        <v>24</v>
      </c>
      <c r="M65" s="77">
        <f t="shared" si="10"/>
        <v>24.881297046902144</v>
      </c>
      <c r="N65" s="58">
        <f t="shared" si="11"/>
        <v>15.490645284459719</v>
      </c>
      <c r="O65" s="117">
        <f t="shared" si="7"/>
        <v>9.3906517624424257</v>
      </c>
      <c r="P65" s="98"/>
      <c r="Q65" s="3" t="s">
        <v>145</v>
      </c>
    </row>
    <row r="66" spans="1:17" s="1" customFormat="1" ht="15.75" x14ac:dyDescent="0.2">
      <c r="A66" s="83">
        <f t="shared" si="5"/>
        <v>168.80799999999999</v>
      </c>
      <c r="B66" s="164" t="s">
        <v>37</v>
      </c>
      <c r="C66" s="160">
        <v>268.19367</v>
      </c>
      <c r="D66" s="149">
        <v>168.80799999999999</v>
      </c>
      <c r="E66" s="184">
        <f t="shared" si="6"/>
        <v>62.942574297148767</v>
      </c>
      <c r="F66" s="184">
        <v>267.34899999999999</v>
      </c>
      <c r="G66" s="66">
        <f t="shared" si="0"/>
        <v>-98.540999999999997</v>
      </c>
      <c r="H66" s="258">
        <v>334.8</v>
      </c>
      <c r="I66" s="184">
        <v>338.87200000000001</v>
      </c>
      <c r="J66" s="258">
        <f t="shared" si="8"/>
        <v>101.21624850657109</v>
      </c>
      <c r="K66" s="110">
        <v>363.29300000000001</v>
      </c>
      <c r="L66" s="66">
        <f t="shared" si="9"/>
        <v>-24.420999999999992</v>
      </c>
      <c r="M66" s="77">
        <f t="shared" si="10"/>
        <v>20.074404056679782</v>
      </c>
      <c r="N66" s="58">
        <f t="shared" si="11"/>
        <v>13.58871736943097</v>
      </c>
      <c r="O66" s="117">
        <f t="shared" si="7"/>
        <v>6.4856866872488119</v>
      </c>
      <c r="P66" s="98"/>
      <c r="Q66" s="3" t="s">
        <v>145</v>
      </c>
    </row>
    <row r="67" spans="1:17" s="1" customFormat="1" ht="15.75" x14ac:dyDescent="0.2">
      <c r="A67" s="83">
        <f t="shared" si="5"/>
        <v>85.16</v>
      </c>
      <c r="B67" s="164" t="s">
        <v>38</v>
      </c>
      <c r="C67" s="160">
        <v>156.20089999999999</v>
      </c>
      <c r="D67" s="149">
        <v>85.16</v>
      </c>
      <c r="E67" s="184">
        <f t="shared" si="6"/>
        <v>54.519532217804127</v>
      </c>
      <c r="F67" s="184">
        <v>148.66499999999999</v>
      </c>
      <c r="G67" s="66">
        <f t="shared" si="0"/>
        <v>-63.504999999999995</v>
      </c>
      <c r="H67" s="258">
        <v>260.52</v>
      </c>
      <c r="I67" s="184">
        <v>295.03100000000001</v>
      </c>
      <c r="J67" s="258">
        <f t="shared" si="8"/>
        <v>113.24696760325503</v>
      </c>
      <c r="K67" s="110">
        <v>273.44</v>
      </c>
      <c r="L67" s="66">
        <f t="shared" si="9"/>
        <v>21.591000000000008</v>
      </c>
      <c r="M67" s="77">
        <f t="shared" si="10"/>
        <v>34.644316580554253</v>
      </c>
      <c r="N67" s="58">
        <f t="shared" si="11"/>
        <v>18.393031312010226</v>
      </c>
      <c r="O67" s="117">
        <f t="shared" si="7"/>
        <v>16.251285268544027</v>
      </c>
      <c r="P67" s="98"/>
      <c r="Q67" s="3" t="s">
        <v>145</v>
      </c>
    </row>
    <row r="68" spans="1:17" s="7" customFormat="1" ht="15.75" x14ac:dyDescent="0.25">
      <c r="A68" s="83">
        <f t="shared" si="5"/>
        <v>87.054000000000002</v>
      </c>
      <c r="B68" s="165" t="s">
        <v>124</v>
      </c>
      <c r="C68" s="163">
        <v>746.82330999999999</v>
      </c>
      <c r="D68" s="150">
        <f>SUM(D69:D74)</f>
        <v>87.054000000000002</v>
      </c>
      <c r="E68" s="191">
        <f t="shared" si="6"/>
        <v>11.656572422732761</v>
      </c>
      <c r="F68" s="183">
        <f>SUM(F69:F74)</f>
        <v>94.25200000000001</v>
      </c>
      <c r="G68" s="86">
        <f t="shared" si="0"/>
        <v>-7.1980000000000075</v>
      </c>
      <c r="H68" s="265">
        <v>1270.3999999999999</v>
      </c>
      <c r="I68" s="267">
        <f>SUM(I69:I74)</f>
        <v>188.251</v>
      </c>
      <c r="J68" s="289">
        <f t="shared" si="8"/>
        <v>14.81824622166247</v>
      </c>
      <c r="K68" s="183">
        <f>SUM(K69:K74)</f>
        <v>120.10599999999999</v>
      </c>
      <c r="L68" s="86">
        <f t="shared" si="9"/>
        <v>68.14500000000001</v>
      </c>
      <c r="M68" s="84">
        <f t="shared" si="10"/>
        <v>21.624623796723874</v>
      </c>
      <c r="N68" s="85">
        <f t="shared" si="11"/>
        <v>12.743071765055383</v>
      </c>
      <c r="O68" s="107">
        <f t="shared" si="7"/>
        <v>8.8815520316684911</v>
      </c>
      <c r="P68" s="127"/>
      <c r="Q68" s="93" t="s">
        <v>145</v>
      </c>
    </row>
    <row r="69" spans="1:17" s="1" customFormat="1" ht="15.75" hidden="1" x14ac:dyDescent="0.2">
      <c r="A69" s="83" t="str">
        <f t="shared" si="5"/>
        <v>x</v>
      </c>
      <c r="B69" s="164" t="s">
        <v>91</v>
      </c>
      <c r="C69" s="160">
        <v>128.39919</v>
      </c>
      <c r="D69" s="149">
        <v>0</v>
      </c>
      <c r="E69" s="184">
        <f t="shared" si="6"/>
        <v>0</v>
      </c>
      <c r="F69" s="184">
        <v>16.978000000000002</v>
      </c>
      <c r="G69" s="66">
        <f t="shared" ref="G69:G101" si="12">IFERROR(D69-F69,"")</f>
        <v>-16.978000000000002</v>
      </c>
      <c r="H69" s="258">
        <v>190.2</v>
      </c>
      <c r="I69" s="184">
        <v>0</v>
      </c>
      <c r="J69" s="258">
        <f t="shared" ref="J69:J100" si="13">IFERROR(I69/H69*100,"")</f>
        <v>0</v>
      </c>
      <c r="K69" s="110">
        <v>18.623000000000001</v>
      </c>
      <c r="L69" s="66">
        <f t="shared" ref="L69:L100" si="14">IFERROR(I69-K69,"")</f>
        <v>-18.623000000000001</v>
      </c>
      <c r="M69" s="79" t="str">
        <f t="shared" ref="M69:M101" si="15">IFERROR(IF(D69&gt;0,I69/D69*10,""),"")</f>
        <v/>
      </c>
      <c r="N69" s="58">
        <f t="shared" ref="N69:N101" si="16">IFERROR(IF(F69&gt;0,K69/F69*10,""),"")</f>
        <v>10.968900930616091</v>
      </c>
      <c r="O69" s="117">
        <f t="shared" si="7"/>
        <v>0</v>
      </c>
      <c r="P69" s="98"/>
      <c r="Q69" s="3" t="s">
        <v>145</v>
      </c>
    </row>
    <row r="70" spans="1:17" s="1" customFormat="1" ht="15.75" x14ac:dyDescent="0.2">
      <c r="A70" s="83">
        <f t="shared" ref="A70:A101" si="17">IF(OR(D70="",D70=0),"x",D70)</f>
        <v>26.03</v>
      </c>
      <c r="B70" s="166" t="s">
        <v>39</v>
      </c>
      <c r="C70" s="160">
        <v>150.69479999999999</v>
      </c>
      <c r="D70" s="149">
        <v>26.03</v>
      </c>
      <c r="E70" s="184">
        <f t="shared" ref="E70:E101" si="18">IFERROR(D70/C70*100,0)</f>
        <v>17.27332329980862</v>
      </c>
      <c r="F70" s="184">
        <v>27.69</v>
      </c>
      <c r="G70" s="66">
        <f t="shared" si="12"/>
        <v>-1.6600000000000001</v>
      </c>
      <c r="H70" s="258">
        <v>293.89999999999998</v>
      </c>
      <c r="I70" s="184">
        <v>76.114000000000004</v>
      </c>
      <c r="J70" s="258">
        <f t="shared" si="13"/>
        <v>25.89792446410344</v>
      </c>
      <c r="K70" s="110">
        <v>50.704999999999998</v>
      </c>
      <c r="L70" s="66">
        <f t="shared" si="14"/>
        <v>25.409000000000006</v>
      </c>
      <c r="M70" s="79">
        <f t="shared" si="15"/>
        <v>29.240875912408761</v>
      </c>
      <c r="N70" s="58">
        <f t="shared" si="16"/>
        <v>18.311664860960633</v>
      </c>
      <c r="O70" s="117">
        <f t="shared" ref="O70:O101" si="19">IFERROR(M70-N70,0)</f>
        <v>10.929211051448128</v>
      </c>
      <c r="P70" s="98"/>
      <c r="Q70" s="3" t="s">
        <v>145</v>
      </c>
    </row>
    <row r="71" spans="1:17" s="1" customFormat="1" ht="15.75" x14ac:dyDescent="0.2">
      <c r="A71" s="83">
        <f t="shared" si="17"/>
        <v>14.724</v>
      </c>
      <c r="B71" s="164" t="s">
        <v>40</v>
      </c>
      <c r="C71" s="160">
        <v>135.98050000000001</v>
      </c>
      <c r="D71" s="149">
        <v>14.724</v>
      </c>
      <c r="E71" s="184">
        <f t="shared" si="18"/>
        <v>10.828023135670188</v>
      </c>
      <c r="F71" s="184">
        <v>10.384</v>
      </c>
      <c r="G71" s="66">
        <f t="shared" si="12"/>
        <v>4.34</v>
      </c>
      <c r="H71" s="258">
        <v>284</v>
      </c>
      <c r="I71" s="184">
        <v>40.637</v>
      </c>
      <c r="J71" s="258">
        <f t="shared" si="13"/>
        <v>14.308802816901409</v>
      </c>
      <c r="K71" s="110">
        <v>16.178000000000001</v>
      </c>
      <c r="L71" s="66">
        <f t="shared" si="14"/>
        <v>24.459</v>
      </c>
      <c r="M71" s="79">
        <f t="shared" si="15"/>
        <v>27.599157837544148</v>
      </c>
      <c r="N71" s="58">
        <f t="shared" si="16"/>
        <v>15.579738058551618</v>
      </c>
      <c r="O71" s="117">
        <f t="shared" si="19"/>
        <v>12.01941977899253</v>
      </c>
      <c r="P71" s="98"/>
      <c r="Q71" s="3" t="s">
        <v>145</v>
      </c>
    </row>
    <row r="72" spans="1:17" s="1" customFormat="1" ht="15.75" hidden="1" x14ac:dyDescent="0.2">
      <c r="A72" s="83" t="str">
        <f t="shared" si="17"/>
        <v>x</v>
      </c>
      <c r="B72" s="164" t="s">
        <v>122</v>
      </c>
      <c r="C72" s="160"/>
      <c r="D72" s="149" t="s">
        <v>122</v>
      </c>
      <c r="E72" s="184">
        <f t="shared" si="18"/>
        <v>0</v>
      </c>
      <c r="F72" s="184" t="s">
        <v>122</v>
      </c>
      <c r="G72" s="66" t="str">
        <f t="shared" si="12"/>
        <v/>
      </c>
      <c r="H72" s="258">
        <v>0</v>
      </c>
      <c r="I72" s="184" t="s">
        <v>122</v>
      </c>
      <c r="J72" s="258" t="str">
        <f t="shared" si="13"/>
        <v/>
      </c>
      <c r="K72" s="110" t="s">
        <v>122</v>
      </c>
      <c r="L72" s="66" t="str">
        <f t="shared" si="14"/>
        <v/>
      </c>
      <c r="M72" s="79" t="str">
        <f t="shared" si="15"/>
        <v/>
      </c>
      <c r="N72" s="58" t="str">
        <f t="shared" si="16"/>
        <v/>
      </c>
      <c r="O72" s="117">
        <f t="shared" si="19"/>
        <v>0</v>
      </c>
      <c r="P72" s="98"/>
      <c r="Q72" s="3" t="s">
        <v>145</v>
      </c>
    </row>
    <row r="73" spans="1:17" s="1" customFormat="1" ht="15.75" hidden="1" x14ac:dyDescent="0.2">
      <c r="A73" s="83" t="str">
        <f t="shared" si="17"/>
        <v>x</v>
      </c>
      <c r="B73" s="164" t="s">
        <v>122</v>
      </c>
      <c r="C73" s="160"/>
      <c r="D73" s="149" t="s">
        <v>122</v>
      </c>
      <c r="E73" s="184">
        <f t="shared" si="18"/>
        <v>0</v>
      </c>
      <c r="F73" s="184" t="s">
        <v>122</v>
      </c>
      <c r="G73" s="66" t="str">
        <f t="shared" si="12"/>
        <v/>
      </c>
      <c r="H73" s="258">
        <v>0</v>
      </c>
      <c r="I73" s="184" t="s">
        <v>122</v>
      </c>
      <c r="J73" s="258" t="str">
        <f t="shared" si="13"/>
        <v/>
      </c>
      <c r="K73" s="110" t="s">
        <v>122</v>
      </c>
      <c r="L73" s="66" t="str">
        <f t="shared" si="14"/>
        <v/>
      </c>
      <c r="M73" s="79" t="str">
        <f t="shared" si="15"/>
        <v/>
      </c>
      <c r="N73" s="58" t="str">
        <f t="shared" si="16"/>
        <v/>
      </c>
      <c r="O73" s="117">
        <f t="shared" si="19"/>
        <v>0</v>
      </c>
      <c r="P73" s="98"/>
      <c r="Q73" s="3" t="s">
        <v>145</v>
      </c>
    </row>
    <row r="74" spans="1:17" s="1" customFormat="1" ht="15.75" x14ac:dyDescent="0.2">
      <c r="A74" s="83">
        <f t="shared" si="17"/>
        <v>46.3</v>
      </c>
      <c r="B74" s="164" t="s">
        <v>41</v>
      </c>
      <c r="C74" s="160">
        <v>331.74882000000002</v>
      </c>
      <c r="D74" s="149">
        <v>46.3</v>
      </c>
      <c r="E74" s="184">
        <f t="shared" si="18"/>
        <v>13.95634203009373</v>
      </c>
      <c r="F74" s="184">
        <v>39.200000000000003</v>
      </c>
      <c r="G74" s="66">
        <f t="shared" si="12"/>
        <v>7.0999999999999943</v>
      </c>
      <c r="H74" s="258">
        <v>502.3</v>
      </c>
      <c r="I74" s="184">
        <v>71.5</v>
      </c>
      <c r="J74" s="258">
        <f t="shared" si="13"/>
        <v>14.234521202468645</v>
      </c>
      <c r="K74" s="110">
        <v>34.6</v>
      </c>
      <c r="L74" s="66">
        <f t="shared" si="14"/>
        <v>36.9</v>
      </c>
      <c r="M74" s="79">
        <f t="shared" si="15"/>
        <v>15.442764578833694</v>
      </c>
      <c r="N74" s="58">
        <f t="shared" si="16"/>
        <v>8.8265306122448965</v>
      </c>
      <c r="O74" s="117">
        <f t="shared" si="19"/>
        <v>6.6162339665887977</v>
      </c>
      <c r="P74" s="98"/>
      <c r="Q74" s="3" t="s">
        <v>145</v>
      </c>
    </row>
    <row r="75" spans="1:17" s="7" customFormat="1" ht="15.75" x14ac:dyDescent="0.25">
      <c r="A75" s="83">
        <f t="shared" si="17"/>
        <v>125.77199999999999</v>
      </c>
      <c r="B75" s="162" t="s">
        <v>42</v>
      </c>
      <c r="C75" s="163">
        <v>1271.8850791</v>
      </c>
      <c r="D75" s="150">
        <f>SUM(D76:D88)</f>
        <v>125.77199999999999</v>
      </c>
      <c r="E75" s="191">
        <f t="shared" si="18"/>
        <v>9.8886292532810955</v>
      </c>
      <c r="F75" s="185">
        <f>SUM(F76:F88)</f>
        <v>39.541999999999994</v>
      </c>
      <c r="G75" s="80">
        <f t="shared" si="12"/>
        <v>86.22999999999999</v>
      </c>
      <c r="H75" s="190">
        <v>2429.515323666667</v>
      </c>
      <c r="I75" s="191">
        <f>SUM(I76:I88)</f>
        <v>279.63900000000001</v>
      </c>
      <c r="J75" s="289">
        <f t="shared" si="13"/>
        <v>11.510073522728966</v>
      </c>
      <c r="K75" s="183">
        <f>SUM(K76:K88)</f>
        <v>96.257000000000005</v>
      </c>
      <c r="L75" s="65">
        <f t="shared" si="14"/>
        <v>183.38200000000001</v>
      </c>
      <c r="M75" s="54">
        <f t="shared" si="15"/>
        <v>22.233804026333367</v>
      </c>
      <c r="N75" s="56">
        <f t="shared" si="16"/>
        <v>24.342977087653637</v>
      </c>
      <c r="O75" s="80">
        <f t="shared" si="19"/>
        <v>-2.1091730613202699</v>
      </c>
      <c r="P75" s="127"/>
      <c r="Q75" s="93" t="s">
        <v>145</v>
      </c>
    </row>
    <row r="76" spans="1:17" s="1" customFormat="1" ht="15.75" hidden="1" x14ac:dyDescent="0.2">
      <c r="A76" s="83" t="str">
        <f t="shared" si="17"/>
        <v>x</v>
      </c>
      <c r="B76" s="164" t="s">
        <v>125</v>
      </c>
      <c r="C76" s="160" t="s">
        <v>155</v>
      </c>
      <c r="D76" s="149" t="s">
        <v>122</v>
      </c>
      <c r="E76" s="184">
        <f t="shared" si="18"/>
        <v>0</v>
      </c>
      <c r="F76" s="184" t="s">
        <v>122</v>
      </c>
      <c r="G76" s="67" t="str">
        <f t="shared" si="12"/>
        <v/>
      </c>
      <c r="H76" s="259">
        <v>0.15</v>
      </c>
      <c r="I76" s="184" t="s">
        <v>122</v>
      </c>
      <c r="J76" s="258" t="str">
        <f t="shared" si="13"/>
        <v/>
      </c>
      <c r="K76" s="110" t="s">
        <v>122</v>
      </c>
      <c r="L76" s="67" t="str">
        <f t="shared" si="14"/>
        <v/>
      </c>
      <c r="M76" s="79" t="str">
        <f t="shared" si="15"/>
        <v/>
      </c>
      <c r="N76" s="58" t="str">
        <f t="shared" si="16"/>
        <v/>
      </c>
      <c r="O76" s="117">
        <f t="shared" si="19"/>
        <v>0</v>
      </c>
      <c r="P76" s="98"/>
      <c r="Q76" s="3" t="s">
        <v>145</v>
      </c>
    </row>
    <row r="77" spans="1:17" s="1" customFormat="1" ht="15.75" hidden="1" x14ac:dyDescent="0.2">
      <c r="A77" s="83" t="str">
        <f t="shared" si="17"/>
        <v>x</v>
      </c>
      <c r="B77" s="164" t="s">
        <v>126</v>
      </c>
      <c r="C77" s="160">
        <v>1.6895</v>
      </c>
      <c r="D77" s="149" t="s">
        <v>122</v>
      </c>
      <c r="E77" s="184">
        <f t="shared" si="18"/>
        <v>0</v>
      </c>
      <c r="F77" s="184" t="s">
        <v>122</v>
      </c>
      <c r="G77" s="67" t="str">
        <f t="shared" si="12"/>
        <v/>
      </c>
      <c r="H77" s="259">
        <v>0</v>
      </c>
      <c r="I77" s="184" t="s">
        <v>122</v>
      </c>
      <c r="J77" s="258" t="str">
        <f t="shared" si="13"/>
        <v/>
      </c>
      <c r="K77" s="110" t="s">
        <v>122</v>
      </c>
      <c r="L77" s="67" t="str">
        <f t="shared" si="14"/>
        <v/>
      </c>
      <c r="M77" s="79" t="str">
        <f t="shared" si="15"/>
        <v/>
      </c>
      <c r="N77" s="58" t="str">
        <f t="shared" si="16"/>
        <v/>
      </c>
      <c r="O77" s="117">
        <f t="shared" si="19"/>
        <v>0</v>
      </c>
      <c r="P77" s="98"/>
      <c r="Q77" s="3" t="s">
        <v>145</v>
      </c>
    </row>
    <row r="78" spans="1:17" s="1" customFormat="1" ht="15.75" hidden="1" x14ac:dyDescent="0.2">
      <c r="A78" s="83" t="str">
        <f t="shared" si="17"/>
        <v>x</v>
      </c>
      <c r="B78" s="164" t="s">
        <v>127</v>
      </c>
      <c r="C78" s="160" t="s">
        <v>155</v>
      </c>
      <c r="D78" s="149" t="s">
        <v>122</v>
      </c>
      <c r="E78" s="184">
        <f t="shared" si="18"/>
        <v>0</v>
      </c>
      <c r="F78" s="184" t="s">
        <v>122</v>
      </c>
      <c r="G78" s="66" t="str">
        <f t="shared" si="12"/>
        <v/>
      </c>
      <c r="H78" s="258">
        <v>7.8</v>
      </c>
      <c r="I78" s="184" t="s">
        <v>122</v>
      </c>
      <c r="J78" s="258" t="str">
        <f t="shared" si="13"/>
        <v/>
      </c>
      <c r="K78" s="110" t="s">
        <v>122</v>
      </c>
      <c r="L78" s="66" t="str">
        <f t="shared" si="14"/>
        <v/>
      </c>
      <c r="M78" s="79" t="str">
        <f t="shared" si="15"/>
        <v/>
      </c>
      <c r="N78" s="58" t="str">
        <f t="shared" si="16"/>
        <v/>
      </c>
      <c r="O78" s="117">
        <f t="shared" si="19"/>
        <v>0</v>
      </c>
      <c r="P78" s="98"/>
      <c r="Q78" s="3" t="s">
        <v>145</v>
      </c>
    </row>
    <row r="79" spans="1:17" s="1" customFormat="1" ht="15.75" x14ac:dyDescent="0.2">
      <c r="A79" s="83">
        <f t="shared" si="17"/>
        <v>45.6</v>
      </c>
      <c r="B79" s="164" t="s">
        <v>43</v>
      </c>
      <c r="C79" s="160">
        <v>287.87103999999999</v>
      </c>
      <c r="D79" s="149">
        <v>45.6</v>
      </c>
      <c r="E79" s="184">
        <f t="shared" si="18"/>
        <v>15.840426324231851</v>
      </c>
      <c r="F79" s="184">
        <v>12.9</v>
      </c>
      <c r="G79" s="66">
        <f t="shared" si="12"/>
        <v>32.700000000000003</v>
      </c>
      <c r="H79" s="258">
        <v>498.6</v>
      </c>
      <c r="I79" s="184">
        <v>96.1</v>
      </c>
      <c r="J79" s="258">
        <f t="shared" si="13"/>
        <v>19.273967107902124</v>
      </c>
      <c r="K79" s="110">
        <v>18.2</v>
      </c>
      <c r="L79" s="66">
        <f t="shared" si="14"/>
        <v>77.899999999999991</v>
      </c>
      <c r="M79" s="79">
        <f t="shared" si="15"/>
        <v>21.07456140350877</v>
      </c>
      <c r="N79" s="58">
        <f t="shared" si="16"/>
        <v>14.108527131782944</v>
      </c>
      <c r="O79" s="117">
        <f t="shared" si="19"/>
        <v>6.9660342717258263</v>
      </c>
      <c r="P79" s="98"/>
      <c r="Q79" s="3" t="s">
        <v>145</v>
      </c>
    </row>
    <row r="80" spans="1:17" s="1" customFormat="1" ht="15.75" x14ac:dyDescent="0.2">
      <c r="A80" s="83">
        <f t="shared" si="17"/>
        <v>14.127000000000001</v>
      </c>
      <c r="B80" s="164" t="s">
        <v>44</v>
      </c>
      <c r="C80" s="160">
        <v>173.7825</v>
      </c>
      <c r="D80" s="149">
        <v>14.127000000000001</v>
      </c>
      <c r="E80" s="184">
        <f t="shared" si="18"/>
        <v>8.1291269258987526</v>
      </c>
      <c r="F80" s="184">
        <v>9.06</v>
      </c>
      <c r="G80" s="66">
        <f t="shared" si="12"/>
        <v>5.0670000000000002</v>
      </c>
      <c r="H80" s="258">
        <v>511.40532366666667</v>
      </c>
      <c r="I80" s="184">
        <v>43.241999999999997</v>
      </c>
      <c r="J80" s="258">
        <f t="shared" si="13"/>
        <v>8.4555240234818285</v>
      </c>
      <c r="K80" s="110">
        <v>37.76</v>
      </c>
      <c r="L80" s="66">
        <f t="shared" si="14"/>
        <v>5.4819999999999993</v>
      </c>
      <c r="M80" s="79">
        <f t="shared" si="15"/>
        <v>30.609471225313225</v>
      </c>
      <c r="N80" s="58">
        <f t="shared" si="16"/>
        <v>41.677704194260485</v>
      </c>
      <c r="O80" s="117">
        <f t="shared" si="19"/>
        <v>-11.06823296894726</v>
      </c>
      <c r="P80" s="98"/>
      <c r="Q80" s="3" t="s">
        <v>145</v>
      </c>
    </row>
    <row r="81" spans="1:17" s="1" customFormat="1" ht="15.75" hidden="1" x14ac:dyDescent="0.2">
      <c r="A81" s="83" t="str">
        <f t="shared" si="17"/>
        <v>x</v>
      </c>
      <c r="B81" s="164" t="s">
        <v>122</v>
      </c>
      <c r="C81" s="160"/>
      <c r="D81" s="149" t="s">
        <v>122</v>
      </c>
      <c r="E81" s="184">
        <f t="shared" si="18"/>
        <v>0</v>
      </c>
      <c r="F81" s="184" t="s">
        <v>122</v>
      </c>
      <c r="G81" s="66" t="str">
        <f t="shared" si="12"/>
        <v/>
      </c>
      <c r="H81" s="258">
        <v>0</v>
      </c>
      <c r="I81" s="184" t="s">
        <v>122</v>
      </c>
      <c r="J81" s="258" t="str">
        <f t="shared" si="13"/>
        <v/>
      </c>
      <c r="K81" s="110" t="s">
        <v>122</v>
      </c>
      <c r="L81" s="66" t="str">
        <f t="shared" si="14"/>
        <v/>
      </c>
      <c r="M81" s="79" t="str">
        <f t="shared" si="15"/>
        <v/>
      </c>
      <c r="N81" s="58" t="str">
        <f t="shared" si="16"/>
        <v/>
      </c>
      <c r="O81" s="117">
        <f t="shared" si="19"/>
        <v>0</v>
      </c>
      <c r="P81" s="98"/>
      <c r="Q81" s="3" t="s">
        <v>145</v>
      </c>
    </row>
    <row r="82" spans="1:17" s="1" customFormat="1" ht="15.75" hidden="1" x14ac:dyDescent="0.2">
      <c r="A82" s="83" t="str">
        <f t="shared" si="17"/>
        <v>x</v>
      </c>
      <c r="B82" s="164" t="s">
        <v>122</v>
      </c>
      <c r="C82" s="160"/>
      <c r="D82" s="149" t="s">
        <v>122</v>
      </c>
      <c r="E82" s="184">
        <f t="shared" si="18"/>
        <v>0</v>
      </c>
      <c r="F82" s="184" t="s">
        <v>122</v>
      </c>
      <c r="G82" s="66" t="str">
        <f t="shared" si="12"/>
        <v/>
      </c>
      <c r="H82" s="258">
        <v>0</v>
      </c>
      <c r="I82" s="184" t="s">
        <v>122</v>
      </c>
      <c r="J82" s="258" t="str">
        <f t="shared" si="13"/>
        <v/>
      </c>
      <c r="K82" s="110" t="s">
        <v>122</v>
      </c>
      <c r="L82" s="66" t="str">
        <f t="shared" si="14"/>
        <v/>
      </c>
      <c r="M82" s="79" t="str">
        <f t="shared" si="15"/>
        <v/>
      </c>
      <c r="N82" s="58" t="str">
        <f t="shared" si="16"/>
        <v/>
      </c>
      <c r="O82" s="117">
        <f t="shared" si="19"/>
        <v>0</v>
      </c>
      <c r="P82" s="98"/>
      <c r="Q82" s="3" t="s">
        <v>145</v>
      </c>
    </row>
    <row r="83" spans="1:17" s="1" customFormat="1" ht="15.75" x14ac:dyDescent="0.2">
      <c r="A83" s="83">
        <f t="shared" si="17"/>
        <v>5.1509999999999998</v>
      </c>
      <c r="B83" s="164" t="s">
        <v>45</v>
      </c>
      <c r="C83" s="160">
        <v>85.122</v>
      </c>
      <c r="D83" s="149">
        <v>5.1509999999999998</v>
      </c>
      <c r="E83" s="184">
        <f t="shared" si="18"/>
        <v>6.0513145837738769</v>
      </c>
      <c r="F83" s="184">
        <v>4.9269999999999996</v>
      </c>
      <c r="G83" s="66">
        <f t="shared" si="12"/>
        <v>0.2240000000000002</v>
      </c>
      <c r="H83" s="258">
        <v>200.9</v>
      </c>
      <c r="I83" s="184">
        <v>13.276999999999999</v>
      </c>
      <c r="J83" s="258">
        <f t="shared" si="13"/>
        <v>6.6087605774016911</v>
      </c>
      <c r="K83" s="110">
        <v>15.195</v>
      </c>
      <c r="L83" s="66">
        <f t="shared" si="14"/>
        <v>-1.918000000000001</v>
      </c>
      <c r="M83" s="79">
        <f t="shared" si="15"/>
        <v>25.775577557755774</v>
      </c>
      <c r="N83" s="58">
        <f t="shared" si="16"/>
        <v>30.840267911508018</v>
      </c>
      <c r="O83" s="117">
        <f t="shared" si="19"/>
        <v>-5.0646903537522441</v>
      </c>
      <c r="P83" s="98"/>
      <c r="Q83" s="3" t="s">
        <v>145</v>
      </c>
    </row>
    <row r="84" spans="1:17" s="1" customFormat="1" ht="15.75" hidden="1" x14ac:dyDescent="0.2">
      <c r="A84" s="83" t="str">
        <f t="shared" si="17"/>
        <v>x</v>
      </c>
      <c r="B84" s="164" t="s">
        <v>122</v>
      </c>
      <c r="C84" s="160"/>
      <c r="D84" s="149" t="s">
        <v>122</v>
      </c>
      <c r="E84" s="184">
        <f t="shared" si="18"/>
        <v>0</v>
      </c>
      <c r="F84" s="184" t="s">
        <v>122</v>
      </c>
      <c r="G84" s="66" t="str">
        <f t="shared" si="12"/>
        <v/>
      </c>
      <c r="H84" s="258">
        <v>0</v>
      </c>
      <c r="I84" s="184" t="s">
        <v>122</v>
      </c>
      <c r="J84" s="258" t="str">
        <f t="shared" si="13"/>
        <v/>
      </c>
      <c r="K84" s="110" t="s">
        <v>122</v>
      </c>
      <c r="L84" s="66" t="str">
        <f t="shared" si="14"/>
        <v/>
      </c>
      <c r="M84" s="79" t="str">
        <f t="shared" si="15"/>
        <v/>
      </c>
      <c r="N84" s="58" t="str">
        <f t="shared" si="16"/>
        <v/>
      </c>
      <c r="O84" s="117">
        <f t="shared" si="19"/>
        <v>0</v>
      </c>
      <c r="P84" s="98"/>
      <c r="Q84" s="3" t="s">
        <v>145</v>
      </c>
    </row>
    <row r="85" spans="1:17" s="1" customFormat="1" ht="15.75" hidden="1" x14ac:dyDescent="0.2">
      <c r="A85" s="83" t="str">
        <f t="shared" si="17"/>
        <v>x</v>
      </c>
      <c r="B85" s="164" t="s">
        <v>46</v>
      </c>
      <c r="C85" s="160">
        <v>123.181</v>
      </c>
      <c r="D85" s="149">
        <v>0</v>
      </c>
      <c r="E85" s="184">
        <f t="shared" si="18"/>
        <v>0</v>
      </c>
      <c r="F85" s="184">
        <v>0</v>
      </c>
      <c r="G85" s="66">
        <f t="shared" si="12"/>
        <v>0</v>
      </c>
      <c r="H85" s="258">
        <v>194.56</v>
      </c>
      <c r="I85" s="184">
        <v>0</v>
      </c>
      <c r="J85" s="258">
        <f t="shared" si="13"/>
        <v>0</v>
      </c>
      <c r="K85" s="110">
        <v>0</v>
      </c>
      <c r="L85" s="66">
        <f t="shared" si="14"/>
        <v>0</v>
      </c>
      <c r="M85" s="79" t="str">
        <f t="shared" si="15"/>
        <v/>
      </c>
      <c r="N85" s="58" t="str">
        <f t="shared" si="16"/>
        <v/>
      </c>
      <c r="O85" s="117">
        <f t="shared" si="19"/>
        <v>0</v>
      </c>
      <c r="P85" s="98"/>
      <c r="Q85" s="3" t="s">
        <v>145</v>
      </c>
    </row>
    <row r="86" spans="1:17" s="1" customFormat="1" ht="15.75" x14ac:dyDescent="0.2">
      <c r="A86" s="83">
        <f t="shared" si="17"/>
        <v>26.52</v>
      </c>
      <c r="B86" s="164" t="s">
        <v>47</v>
      </c>
      <c r="C86" s="160">
        <v>238.47703000000001</v>
      </c>
      <c r="D86" s="149">
        <v>26.52</v>
      </c>
      <c r="E86" s="184">
        <f t="shared" si="18"/>
        <v>11.120567880269222</v>
      </c>
      <c r="F86" s="184">
        <v>2.9</v>
      </c>
      <c r="G86" s="66">
        <f t="shared" si="12"/>
        <v>23.62</v>
      </c>
      <c r="H86" s="258">
        <v>470</v>
      </c>
      <c r="I86" s="184">
        <v>79.510000000000005</v>
      </c>
      <c r="J86" s="258">
        <f t="shared" si="13"/>
        <v>16.917021276595744</v>
      </c>
      <c r="K86" s="110">
        <v>8.6999999999999993</v>
      </c>
      <c r="L86" s="66">
        <f t="shared" si="14"/>
        <v>70.81</v>
      </c>
      <c r="M86" s="79">
        <f t="shared" si="15"/>
        <v>29.981146304675722</v>
      </c>
      <c r="N86" s="58">
        <f t="shared" si="16"/>
        <v>30</v>
      </c>
      <c r="O86" s="117">
        <f t="shared" si="19"/>
        <v>-1.8853695324278164E-2</v>
      </c>
      <c r="P86" s="98"/>
      <c r="Q86" s="3" t="s">
        <v>145</v>
      </c>
    </row>
    <row r="87" spans="1:17" s="1" customFormat="1" ht="15.75" x14ac:dyDescent="0.2">
      <c r="A87" s="83">
        <f t="shared" si="17"/>
        <v>33.664999999999999</v>
      </c>
      <c r="B87" s="164" t="s">
        <v>48</v>
      </c>
      <c r="C87" s="160">
        <v>331.76670910000001</v>
      </c>
      <c r="D87" s="149">
        <v>33.664999999999999</v>
      </c>
      <c r="E87" s="184">
        <f t="shared" si="18"/>
        <v>10.147190503629707</v>
      </c>
      <c r="F87" s="184">
        <v>9.093</v>
      </c>
      <c r="G87" s="66">
        <f t="shared" si="12"/>
        <v>24.571999999999999</v>
      </c>
      <c r="H87" s="258">
        <v>487.8</v>
      </c>
      <c r="I87" s="184">
        <v>45.362000000000002</v>
      </c>
      <c r="J87" s="258">
        <f t="shared" si="13"/>
        <v>9.2993029930299294</v>
      </c>
      <c r="K87" s="110">
        <v>14.484</v>
      </c>
      <c r="L87" s="66">
        <f t="shared" si="14"/>
        <v>30.878</v>
      </c>
      <c r="M87" s="79">
        <f t="shared" si="15"/>
        <v>13.474528442002081</v>
      </c>
      <c r="N87" s="58">
        <f t="shared" si="16"/>
        <v>15.928736390630156</v>
      </c>
      <c r="O87" s="117">
        <f t="shared" si="19"/>
        <v>-2.4542079486280759</v>
      </c>
      <c r="P87" s="98"/>
      <c r="Q87" s="3" t="s">
        <v>145</v>
      </c>
    </row>
    <row r="88" spans="1:17" s="1" customFormat="1" ht="15.75" x14ac:dyDescent="0.2">
      <c r="A88" s="83">
        <f t="shared" si="17"/>
        <v>0.70899999999999996</v>
      </c>
      <c r="B88" s="159" t="s">
        <v>49</v>
      </c>
      <c r="C88" s="160">
        <v>24.469000000000001</v>
      </c>
      <c r="D88" s="149">
        <v>0.70899999999999996</v>
      </c>
      <c r="E88" s="184">
        <f t="shared" si="18"/>
        <v>2.8975438309697981</v>
      </c>
      <c r="F88" s="184">
        <v>0.66200000000000003</v>
      </c>
      <c r="G88" s="66">
        <f t="shared" si="12"/>
        <v>4.6999999999999931E-2</v>
      </c>
      <c r="H88" s="258">
        <v>58.3</v>
      </c>
      <c r="I88" s="184">
        <v>2.1480000000000001</v>
      </c>
      <c r="J88" s="258">
        <f t="shared" si="13"/>
        <v>3.684391080617496</v>
      </c>
      <c r="K88" s="110">
        <v>1.9179999999999999</v>
      </c>
      <c r="L88" s="66">
        <f t="shared" si="14"/>
        <v>0.2300000000000002</v>
      </c>
      <c r="M88" s="77">
        <f t="shared" si="15"/>
        <v>30.296191819464035</v>
      </c>
      <c r="N88" s="58">
        <f t="shared" si="16"/>
        <v>28.972809667673715</v>
      </c>
      <c r="O88" s="117">
        <f t="shared" si="19"/>
        <v>1.3233821517903195</v>
      </c>
      <c r="P88" s="98"/>
      <c r="Q88" s="3" t="s">
        <v>145</v>
      </c>
    </row>
    <row r="89" spans="1:17" s="7" customFormat="1" ht="15.75" customHeight="1" x14ac:dyDescent="0.25">
      <c r="A89" s="83">
        <f t="shared" si="17"/>
        <v>48.186999999999998</v>
      </c>
      <c r="B89" s="162" t="s">
        <v>50</v>
      </c>
      <c r="C89" s="163">
        <v>65.611270000000005</v>
      </c>
      <c r="D89" s="150">
        <f>SUM(D90:D101)</f>
        <v>48.186999999999998</v>
      </c>
      <c r="E89" s="191">
        <f t="shared" si="18"/>
        <v>73.443175234986299</v>
      </c>
      <c r="F89" s="185">
        <f>SUM(F90:F101)</f>
        <v>45.238999999999997</v>
      </c>
      <c r="G89" s="80">
        <f t="shared" si="12"/>
        <v>2.9480000000000004</v>
      </c>
      <c r="H89" s="190">
        <v>136.59399999999999</v>
      </c>
      <c r="I89" s="191">
        <f>SUM(I90:I101)</f>
        <v>97.608999999999995</v>
      </c>
      <c r="J89" s="289">
        <f t="shared" si="13"/>
        <v>71.459214899629558</v>
      </c>
      <c r="K89" s="185">
        <f>SUM(K90:K101)</f>
        <v>107.264</v>
      </c>
      <c r="L89" s="80">
        <f t="shared" si="14"/>
        <v>-9.6550000000000011</v>
      </c>
      <c r="M89" s="54">
        <f t="shared" si="15"/>
        <v>20.256293191109634</v>
      </c>
      <c r="N89" s="56">
        <f t="shared" si="16"/>
        <v>23.710515263378941</v>
      </c>
      <c r="O89" s="80">
        <f t="shared" si="19"/>
        <v>-3.4542220722693067</v>
      </c>
      <c r="P89" s="127"/>
      <c r="Q89" s="93" t="s">
        <v>145</v>
      </c>
    </row>
    <row r="90" spans="1:17" s="1" customFormat="1" ht="15.75" hidden="1" x14ac:dyDescent="0.2">
      <c r="A90" s="83" t="str">
        <f t="shared" si="17"/>
        <v>x</v>
      </c>
      <c r="B90" s="164" t="s">
        <v>92</v>
      </c>
      <c r="C90" s="160" t="s">
        <v>155</v>
      </c>
      <c r="D90" s="149" t="s">
        <v>122</v>
      </c>
      <c r="E90" s="184">
        <f t="shared" si="18"/>
        <v>0</v>
      </c>
      <c r="F90" s="184" t="s">
        <v>122</v>
      </c>
      <c r="G90" s="67" t="str">
        <f t="shared" si="12"/>
        <v/>
      </c>
      <c r="H90" s="259">
        <v>13.8</v>
      </c>
      <c r="I90" s="184" t="s">
        <v>122</v>
      </c>
      <c r="J90" s="258" t="str">
        <f t="shared" si="13"/>
        <v/>
      </c>
      <c r="K90" s="110" t="s">
        <v>122</v>
      </c>
      <c r="L90" s="67" t="str">
        <f t="shared" si="14"/>
        <v/>
      </c>
      <c r="M90" s="79" t="str">
        <f t="shared" si="15"/>
        <v/>
      </c>
      <c r="N90" s="58" t="str">
        <f t="shared" si="16"/>
        <v/>
      </c>
      <c r="O90" s="117">
        <f t="shared" si="19"/>
        <v>0</v>
      </c>
      <c r="P90" s="98"/>
      <c r="Q90" s="3" t="s">
        <v>145</v>
      </c>
    </row>
    <row r="91" spans="1:17" s="1" customFormat="1" ht="15.75" hidden="1" x14ac:dyDescent="0.2">
      <c r="A91" s="83" t="str">
        <f t="shared" si="17"/>
        <v>x</v>
      </c>
      <c r="B91" s="164" t="s">
        <v>93</v>
      </c>
      <c r="C91" s="160">
        <v>2.2783699999999998</v>
      </c>
      <c r="D91" s="149">
        <v>0</v>
      </c>
      <c r="E91" s="184">
        <f t="shared" si="18"/>
        <v>0</v>
      </c>
      <c r="F91" s="184">
        <v>0</v>
      </c>
      <c r="G91" s="66">
        <f t="shared" si="12"/>
        <v>0</v>
      </c>
      <c r="H91" s="258">
        <v>2.5</v>
      </c>
      <c r="I91" s="184">
        <v>0</v>
      </c>
      <c r="J91" s="258">
        <f t="shared" si="13"/>
        <v>0</v>
      </c>
      <c r="K91" s="110">
        <v>0</v>
      </c>
      <c r="L91" s="66">
        <f t="shared" si="14"/>
        <v>0</v>
      </c>
      <c r="M91" s="79" t="str">
        <f t="shared" si="15"/>
        <v/>
      </c>
      <c r="N91" s="58" t="str">
        <f t="shared" si="16"/>
        <v/>
      </c>
      <c r="O91" s="117">
        <f t="shared" si="19"/>
        <v>0</v>
      </c>
      <c r="P91" s="98"/>
      <c r="Q91" s="3" t="s">
        <v>145</v>
      </c>
    </row>
    <row r="92" spans="1:17" s="1" customFormat="1" ht="15.75" hidden="1" x14ac:dyDescent="0.2">
      <c r="A92" s="83" t="str">
        <f t="shared" si="17"/>
        <v>x</v>
      </c>
      <c r="B92" s="164" t="s">
        <v>61</v>
      </c>
      <c r="C92" s="160" t="s">
        <v>155</v>
      </c>
      <c r="D92" s="149">
        <v>0</v>
      </c>
      <c r="E92" s="184">
        <f t="shared" si="18"/>
        <v>0</v>
      </c>
      <c r="F92" s="184">
        <v>0</v>
      </c>
      <c r="G92" s="66">
        <f t="shared" si="12"/>
        <v>0</v>
      </c>
      <c r="H92" s="258">
        <v>2.4340000000000002</v>
      </c>
      <c r="I92" s="184">
        <v>0</v>
      </c>
      <c r="J92" s="258">
        <f t="shared" si="13"/>
        <v>0</v>
      </c>
      <c r="K92" s="110">
        <v>0</v>
      </c>
      <c r="L92" s="66">
        <f t="shared" si="14"/>
        <v>0</v>
      </c>
      <c r="M92" s="79" t="str">
        <f t="shared" si="15"/>
        <v/>
      </c>
      <c r="N92" s="58" t="str">
        <f t="shared" si="16"/>
        <v/>
      </c>
      <c r="O92" s="117">
        <f t="shared" si="19"/>
        <v>0</v>
      </c>
      <c r="P92" s="98"/>
      <c r="Q92" s="3" t="s">
        <v>145</v>
      </c>
    </row>
    <row r="93" spans="1:17" s="1" customFormat="1" ht="15.75" hidden="1" x14ac:dyDescent="0.2">
      <c r="A93" s="83" t="str">
        <f t="shared" si="17"/>
        <v>x</v>
      </c>
      <c r="B93" s="164" t="s">
        <v>122</v>
      </c>
      <c r="C93" s="160"/>
      <c r="D93" s="149" t="s">
        <v>122</v>
      </c>
      <c r="E93" s="184">
        <f t="shared" si="18"/>
        <v>0</v>
      </c>
      <c r="F93" s="184" t="s">
        <v>122</v>
      </c>
      <c r="G93" s="67" t="str">
        <f t="shared" si="12"/>
        <v/>
      </c>
      <c r="H93" s="259">
        <v>0</v>
      </c>
      <c r="I93" s="184" t="s">
        <v>122</v>
      </c>
      <c r="J93" s="258" t="str">
        <f t="shared" si="13"/>
        <v/>
      </c>
      <c r="K93" s="110" t="s">
        <v>122</v>
      </c>
      <c r="L93" s="67" t="str">
        <f t="shared" si="14"/>
        <v/>
      </c>
      <c r="M93" s="79" t="str">
        <f t="shared" si="15"/>
        <v/>
      </c>
      <c r="N93" s="58" t="str">
        <f t="shared" si="16"/>
        <v/>
      </c>
      <c r="O93" s="117">
        <f t="shared" si="19"/>
        <v>0</v>
      </c>
      <c r="P93" s="98"/>
      <c r="Q93" s="3" t="s">
        <v>145</v>
      </c>
    </row>
    <row r="94" spans="1:17" s="1" customFormat="1" ht="15.75" x14ac:dyDescent="0.2">
      <c r="A94" s="83">
        <f t="shared" si="17"/>
        <v>5.944</v>
      </c>
      <c r="B94" s="164" t="s">
        <v>51</v>
      </c>
      <c r="C94" s="160">
        <v>8.5389999999999997</v>
      </c>
      <c r="D94" s="149">
        <v>5.944</v>
      </c>
      <c r="E94" s="184">
        <f t="shared" si="18"/>
        <v>69.61002459304369</v>
      </c>
      <c r="F94" s="184">
        <v>6.05</v>
      </c>
      <c r="G94" s="66">
        <f t="shared" si="12"/>
        <v>-0.10599999999999987</v>
      </c>
      <c r="H94" s="258">
        <v>16.2</v>
      </c>
      <c r="I94" s="184">
        <v>13.23</v>
      </c>
      <c r="J94" s="258">
        <f t="shared" si="13"/>
        <v>81.666666666666671</v>
      </c>
      <c r="K94" s="110">
        <v>15.48</v>
      </c>
      <c r="L94" s="66">
        <f t="shared" si="14"/>
        <v>-2.25</v>
      </c>
      <c r="M94" s="79">
        <f t="shared" si="15"/>
        <v>22.257738896366085</v>
      </c>
      <c r="N94" s="58">
        <f t="shared" si="16"/>
        <v>25.586776859504134</v>
      </c>
      <c r="O94" s="117">
        <f t="shared" si="19"/>
        <v>-3.3290379631380489</v>
      </c>
      <c r="P94" s="98"/>
      <c r="Q94" s="3" t="s">
        <v>145</v>
      </c>
    </row>
    <row r="95" spans="1:17" s="1" customFormat="1" ht="15.75" x14ac:dyDescent="0.2">
      <c r="A95" s="83">
        <f t="shared" si="17"/>
        <v>1.419</v>
      </c>
      <c r="B95" s="164" t="s">
        <v>52</v>
      </c>
      <c r="C95" s="160" t="s">
        <v>155</v>
      </c>
      <c r="D95" s="149">
        <v>1.419</v>
      </c>
      <c r="E95" s="184">
        <f t="shared" si="18"/>
        <v>0</v>
      </c>
      <c r="F95" s="184">
        <v>0.66100000000000003</v>
      </c>
      <c r="G95" s="66">
        <f t="shared" si="12"/>
        <v>0.75800000000000001</v>
      </c>
      <c r="H95" s="258">
        <v>2.6</v>
      </c>
      <c r="I95" s="184">
        <v>2.3559999999999999</v>
      </c>
      <c r="J95" s="258">
        <f t="shared" si="13"/>
        <v>90.615384615384613</v>
      </c>
      <c r="K95" s="110">
        <v>1.0940000000000001</v>
      </c>
      <c r="L95" s="66">
        <f t="shared" si="14"/>
        <v>1.2619999999999998</v>
      </c>
      <c r="M95" s="79">
        <f t="shared" si="15"/>
        <v>16.603241719520788</v>
      </c>
      <c r="N95" s="58">
        <f t="shared" si="16"/>
        <v>16.550680786686836</v>
      </c>
      <c r="O95" s="117">
        <f t="shared" si="19"/>
        <v>5.2560932833952023E-2</v>
      </c>
      <c r="P95" s="98"/>
      <c r="Q95" s="3" t="s">
        <v>145</v>
      </c>
    </row>
    <row r="96" spans="1:17" s="1" customFormat="1" ht="15.75" x14ac:dyDescent="0.2">
      <c r="A96" s="83">
        <f t="shared" si="17"/>
        <v>39.692</v>
      </c>
      <c r="B96" s="164" t="s">
        <v>53</v>
      </c>
      <c r="C96" s="160">
        <v>41.288699999999999</v>
      </c>
      <c r="D96" s="149">
        <v>39.692</v>
      </c>
      <c r="E96" s="184">
        <f t="shared" si="18"/>
        <v>96.132840220205523</v>
      </c>
      <c r="F96" s="184">
        <v>37.83</v>
      </c>
      <c r="G96" s="66">
        <f t="shared" si="12"/>
        <v>1.8620000000000019</v>
      </c>
      <c r="H96" s="258">
        <v>96.9</v>
      </c>
      <c r="I96" s="184">
        <v>80.715999999999994</v>
      </c>
      <c r="J96" s="258">
        <f t="shared" si="13"/>
        <v>83.298245614035068</v>
      </c>
      <c r="K96" s="110">
        <v>89.584000000000003</v>
      </c>
      <c r="L96" s="66">
        <f t="shared" si="14"/>
        <v>-8.8680000000000092</v>
      </c>
      <c r="M96" s="79">
        <f t="shared" si="15"/>
        <v>20.335583996775167</v>
      </c>
      <c r="N96" s="58">
        <f t="shared" si="16"/>
        <v>23.680676711604548</v>
      </c>
      <c r="O96" s="117">
        <f t="shared" si="19"/>
        <v>-3.3450927148293808</v>
      </c>
      <c r="P96" s="98"/>
      <c r="Q96" s="3" t="s">
        <v>145</v>
      </c>
    </row>
    <row r="97" spans="1:17" s="1" customFormat="1" ht="15.75" hidden="1" x14ac:dyDescent="0.2">
      <c r="A97" s="83" t="str">
        <f t="shared" si="17"/>
        <v>x</v>
      </c>
      <c r="B97" s="164" t="s">
        <v>77</v>
      </c>
      <c r="C97" s="160">
        <v>0.13</v>
      </c>
      <c r="D97" s="149">
        <v>0</v>
      </c>
      <c r="E97" s="184">
        <f t="shared" si="18"/>
        <v>0</v>
      </c>
      <c r="F97" s="184">
        <v>0</v>
      </c>
      <c r="G97" s="66">
        <f t="shared" si="12"/>
        <v>0</v>
      </c>
      <c r="H97" s="258">
        <v>0.26</v>
      </c>
      <c r="I97" s="184">
        <v>0</v>
      </c>
      <c r="J97" s="258">
        <f t="shared" si="13"/>
        <v>0</v>
      </c>
      <c r="K97" s="110">
        <v>0</v>
      </c>
      <c r="L97" s="66">
        <f t="shared" si="14"/>
        <v>0</v>
      </c>
      <c r="M97" s="79" t="str">
        <f t="shared" si="15"/>
        <v/>
      </c>
      <c r="N97" s="58" t="str">
        <f t="shared" si="16"/>
        <v/>
      </c>
      <c r="O97" s="117">
        <f t="shared" si="19"/>
        <v>0</v>
      </c>
      <c r="P97" s="98"/>
      <c r="Q97" s="3" t="s">
        <v>145</v>
      </c>
    </row>
    <row r="98" spans="1:17" s="1" customFormat="1" ht="15.75" hidden="1" x14ac:dyDescent="0.2">
      <c r="A98" s="83" t="str">
        <f t="shared" si="17"/>
        <v>x</v>
      </c>
      <c r="B98" s="164" t="s">
        <v>122</v>
      </c>
      <c r="C98" s="160"/>
      <c r="D98" s="149" t="s">
        <v>122</v>
      </c>
      <c r="E98" s="184">
        <f t="shared" si="18"/>
        <v>0</v>
      </c>
      <c r="F98" s="184" t="s">
        <v>122</v>
      </c>
      <c r="G98" s="66" t="str">
        <f t="shared" si="12"/>
        <v/>
      </c>
      <c r="H98" s="258">
        <v>0</v>
      </c>
      <c r="I98" s="184" t="s">
        <v>122</v>
      </c>
      <c r="J98" s="258" t="str">
        <f t="shared" si="13"/>
        <v/>
      </c>
      <c r="K98" s="110" t="s">
        <v>122</v>
      </c>
      <c r="L98" s="66" t="str">
        <f t="shared" si="14"/>
        <v/>
      </c>
      <c r="M98" s="75" t="str">
        <f t="shared" si="15"/>
        <v/>
      </c>
      <c r="N98" s="58" t="str">
        <f t="shared" si="16"/>
        <v/>
      </c>
      <c r="O98" s="117">
        <f t="shared" si="19"/>
        <v>0</v>
      </c>
      <c r="P98" s="98"/>
      <c r="Q98" s="3" t="s">
        <v>145</v>
      </c>
    </row>
    <row r="99" spans="1:17" s="1" customFormat="1" ht="15.75" hidden="1" x14ac:dyDescent="0.2">
      <c r="A99" s="83" t="str">
        <f t="shared" si="17"/>
        <v>x</v>
      </c>
      <c r="B99" s="164" t="s">
        <v>55</v>
      </c>
      <c r="C99" s="160"/>
      <c r="D99" s="149" t="s">
        <v>122</v>
      </c>
      <c r="E99" s="184">
        <f t="shared" si="18"/>
        <v>0</v>
      </c>
      <c r="F99" s="184" t="s">
        <v>122</v>
      </c>
      <c r="G99" s="66" t="str">
        <f t="shared" si="12"/>
        <v/>
      </c>
      <c r="H99" s="258">
        <v>0</v>
      </c>
      <c r="I99" s="184" t="s">
        <v>122</v>
      </c>
      <c r="J99" s="258" t="str">
        <f t="shared" si="13"/>
        <v/>
      </c>
      <c r="K99" s="110" t="s">
        <v>122</v>
      </c>
      <c r="L99" s="66" t="str">
        <f t="shared" si="14"/>
        <v/>
      </c>
      <c r="M99" s="75" t="str">
        <f t="shared" si="15"/>
        <v/>
      </c>
      <c r="N99" s="58" t="str">
        <f t="shared" si="16"/>
        <v/>
      </c>
      <c r="O99" s="117">
        <f t="shared" si="19"/>
        <v>0</v>
      </c>
      <c r="P99" s="98"/>
      <c r="Q99" s="3" t="s">
        <v>145</v>
      </c>
    </row>
    <row r="100" spans="1:17" s="1" customFormat="1" ht="15.75" hidden="1" x14ac:dyDescent="0.2">
      <c r="A100" s="83" t="str">
        <f t="shared" si="17"/>
        <v>x</v>
      </c>
      <c r="B100" s="164" t="s">
        <v>56</v>
      </c>
      <c r="C100" s="160"/>
      <c r="D100" s="149" t="s">
        <v>122</v>
      </c>
      <c r="E100" s="184">
        <f t="shared" si="18"/>
        <v>0</v>
      </c>
      <c r="F100" s="184" t="s">
        <v>122</v>
      </c>
      <c r="G100" s="66" t="str">
        <f t="shared" si="12"/>
        <v/>
      </c>
      <c r="H100" s="258">
        <v>0</v>
      </c>
      <c r="I100" s="184" t="s">
        <v>122</v>
      </c>
      <c r="J100" s="258" t="str">
        <f t="shared" si="13"/>
        <v/>
      </c>
      <c r="K100" s="110" t="s">
        <v>122</v>
      </c>
      <c r="L100" s="66" t="str">
        <f t="shared" si="14"/>
        <v/>
      </c>
      <c r="M100" s="75" t="str">
        <f t="shared" si="15"/>
        <v/>
      </c>
      <c r="N100" s="58" t="str">
        <f t="shared" si="16"/>
        <v/>
      </c>
      <c r="O100" s="117">
        <f t="shared" si="19"/>
        <v>0</v>
      </c>
      <c r="P100" s="98"/>
      <c r="Q100" s="3" t="s">
        <v>145</v>
      </c>
    </row>
    <row r="101" spans="1:17" s="1" customFormat="1" ht="15.75" x14ac:dyDescent="0.2">
      <c r="A101" s="83">
        <f t="shared" si="17"/>
        <v>1.1319999999999999</v>
      </c>
      <c r="B101" s="167" t="s">
        <v>94</v>
      </c>
      <c r="C101" s="147">
        <v>1.169</v>
      </c>
      <c r="D101" s="151">
        <v>1.1319999999999999</v>
      </c>
      <c r="E101" s="192">
        <f t="shared" si="18"/>
        <v>96.834901625320782</v>
      </c>
      <c r="F101" s="192">
        <v>0.69799999999999995</v>
      </c>
      <c r="G101" s="74">
        <f t="shared" si="12"/>
        <v>0.43399999999999994</v>
      </c>
      <c r="H101" s="266">
        <v>1.9</v>
      </c>
      <c r="I101" s="192">
        <v>1.3069999999999999</v>
      </c>
      <c r="J101" s="258">
        <f t="shared" ref="J101" si="20">IFERROR(I101/H101*100,"")</f>
        <v>68.78947368421052</v>
      </c>
      <c r="K101" s="112">
        <v>1.1060000000000001</v>
      </c>
      <c r="L101" s="74">
        <f t="shared" ref="L101" si="21">IFERROR(I101-K101,"")</f>
        <v>0.20099999999999985</v>
      </c>
      <c r="M101" s="103">
        <f t="shared" si="15"/>
        <v>11.545936395759718</v>
      </c>
      <c r="N101" s="63">
        <f t="shared" si="16"/>
        <v>15.845272206303726</v>
      </c>
      <c r="O101" s="121">
        <f t="shared" si="19"/>
        <v>-4.299335810544008</v>
      </c>
      <c r="P101" s="98"/>
      <c r="Q101" s="3" t="s">
        <v>145</v>
      </c>
    </row>
  </sheetData>
  <mergeCells count="7">
    <mergeCell ref="B1:O1"/>
    <mergeCell ref="M3:O3"/>
    <mergeCell ref="B3:B4"/>
    <mergeCell ref="D3:G3"/>
    <mergeCell ref="B2:O2"/>
    <mergeCell ref="C3:C4"/>
    <mergeCell ref="H3:L3"/>
  </mergeCells>
  <printOptions horizontalCentered="1"/>
  <pageMargins left="0" right="0" top="0" bottom="0" header="0" footer="0"/>
  <pageSetup paperSize="9" scale="68" fitToHeight="2" orientation="landscape" r:id="rId1"/>
  <rowBreaks count="1" manualBreakCount="1">
    <brk id="52" min="1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1:R101"/>
  <sheetViews>
    <sheetView showGridLines="0" showZeros="0" zoomScaleNormal="100" workbookViewId="0">
      <pane xSplit="2" ySplit="5" topLeftCell="C6" activePane="bottomRight" state="frozen"/>
      <selection activeCell="B1" sqref="B1:O1"/>
      <selection pane="topRight" activeCell="B1" sqref="B1:O1"/>
      <selection pane="bottomLeft" activeCell="B1" sqref="B1:O1"/>
      <selection pane="bottomRight" activeCell="B2" sqref="B2:O2"/>
    </sheetView>
  </sheetViews>
  <sheetFormatPr defaultColWidth="9.140625" defaultRowHeight="15" x14ac:dyDescent="0.2"/>
  <cols>
    <col min="1" max="1" width="9.140625" style="4" hidden="1" customWidth="1"/>
    <col min="2" max="2" width="33.7109375" style="4" customWidth="1"/>
    <col min="3" max="3" width="18" style="4" customWidth="1"/>
    <col min="4" max="7" width="10.7109375" style="4" customWidth="1"/>
    <col min="8" max="8" width="23.42578125" style="4" customWidth="1"/>
    <col min="9" max="9" width="14.5703125" style="4" customWidth="1"/>
    <col min="10" max="11" width="10.7109375" style="4" customWidth="1"/>
    <col min="12" max="12" width="14.5703125" style="4" customWidth="1"/>
    <col min="13" max="15" width="10.7109375" style="4" customWidth="1"/>
    <col min="16" max="16" width="22.7109375" style="4" customWidth="1"/>
    <col min="17" max="17" width="23.7109375" style="4" hidden="1" customWidth="1"/>
    <col min="18" max="18" width="18.85546875" style="4" customWidth="1"/>
    <col min="19" max="16384" width="9.140625" style="4"/>
  </cols>
  <sheetData>
    <row r="1" spans="1:18" ht="16.5" customHeight="1" x14ac:dyDescent="0.2">
      <c r="B1" s="308" t="s">
        <v>71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95"/>
      <c r="Q1" s="91"/>
      <c r="R1" s="141">
        <v>44092</v>
      </c>
    </row>
    <row r="2" spans="1:18" ht="16.5" customHeight="1" x14ac:dyDescent="0.2">
      <c r="B2" s="302" t="s">
        <v>158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92" t="s">
        <v>109</v>
      </c>
    </row>
    <row r="3" spans="1:18" s="5" customFormat="1" ht="33.75" customHeight="1" x14ac:dyDescent="0.2">
      <c r="B3" s="296" t="s">
        <v>0</v>
      </c>
      <c r="C3" s="303" t="s">
        <v>149</v>
      </c>
      <c r="D3" s="309" t="s">
        <v>134</v>
      </c>
      <c r="E3" s="310"/>
      <c r="F3" s="311"/>
      <c r="G3" s="311"/>
      <c r="H3" s="315" t="s">
        <v>135</v>
      </c>
      <c r="I3" s="316"/>
      <c r="J3" s="316"/>
      <c r="K3" s="316"/>
      <c r="L3" s="317"/>
      <c r="M3" s="312" t="s">
        <v>133</v>
      </c>
      <c r="N3" s="313"/>
      <c r="O3" s="314"/>
      <c r="P3" s="92" t="s">
        <v>117</v>
      </c>
      <c r="Q3" s="4"/>
    </row>
    <row r="4" spans="1:18" s="5" customFormat="1" ht="46.5" customHeight="1" x14ac:dyDescent="0.2">
      <c r="B4" s="297"/>
      <c r="C4" s="304"/>
      <c r="D4" s="144" t="s">
        <v>151</v>
      </c>
      <c r="E4" s="169" t="s">
        <v>150</v>
      </c>
      <c r="F4" s="146" t="s">
        <v>148</v>
      </c>
      <c r="G4" s="245" t="s">
        <v>152</v>
      </c>
      <c r="H4" s="268" t="s">
        <v>153</v>
      </c>
      <c r="I4" s="273" t="s">
        <v>151</v>
      </c>
      <c r="J4" s="290" t="s">
        <v>154</v>
      </c>
      <c r="K4" s="146" t="s">
        <v>148</v>
      </c>
      <c r="L4" s="146" t="s">
        <v>152</v>
      </c>
      <c r="M4" s="152" t="s">
        <v>151</v>
      </c>
      <c r="N4" s="146" t="s">
        <v>148</v>
      </c>
      <c r="O4" s="146" t="s">
        <v>152</v>
      </c>
      <c r="P4" s="96" t="s">
        <v>142</v>
      </c>
    </row>
    <row r="5" spans="1:18" s="38" customFormat="1" ht="15.75" x14ac:dyDescent="0.25">
      <c r="A5" s="83">
        <f>IF(OR(D5="",D5=0),"x",D5)</f>
        <v>24.24</v>
      </c>
      <c r="B5" s="153" t="s">
        <v>1</v>
      </c>
      <c r="C5" s="225">
        <v>1027.0056763</v>
      </c>
      <c r="D5" s="154">
        <f>D6+D25+D36+D45+D53+D68+D75+D89</f>
        <v>24.24</v>
      </c>
      <c r="E5" s="189">
        <f>IFERROR(D5/C5*100,0)</f>
        <v>2.3602595934357056</v>
      </c>
      <c r="F5" s="188">
        <f>F6+F25+F36+F45+F53+F68+F75+F89</f>
        <v>13.687999999999999</v>
      </c>
      <c r="G5" s="64">
        <f t="shared" ref="G5:G24" si="0">IFERROR(D5-F5,"")</f>
        <v>10.552</v>
      </c>
      <c r="H5" s="256">
        <v>41578.342000000004</v>
      </c>
      <c r="I5" s="189">
        <f>I6+I25+I36+I45+I53+I68+I75+I89</f>
        <v>1192.1500000000001</v>
      </c>
      <c r="J5" s="256">
        <f t="shared" ref="J5:J36" si="1">IFERROR(I5/H5*100,"")</f>
        <v>2.8672379480644032</v>
      </c>
      <c r="K5" s="188">
        <f>K6+K25+K36+K45+K53+K68+K75+K89</f>
        <v>556.04200000000003</v>
      </c>
      <c r="L5" s="64">
        <f t="shared" ref="L5:L36" si="2">IFERROR((I5-K5),"")</f>
        <v>636.10800000000006</v>
      </c>
      <c r="M5" s="156">
        <f t="shared" ref="M5:M36" si="3">IFERROR(IF(D5&gt;0,I5/D5*10,""),"")</f>
        <v>491.81105610561065</v>
      </c>
      <c r="N5" s="55">
        <f t="shared" ref="N5:N24" si="4">IFERROR(IF(F5&gt;0,K5/F5*10,""),"")</f>
        <v>406.22589129164237</v>
      </c>
      <c r="O5" s="170">
        <f>IFERROR(M5-N5,"")</f>
        <v>85.585164813968277</v>
      </c>
      <c r="P5" s="104" t="str">
        <f>IF(L5&gt;K5,"проверка","")</f>
        <v>проверка</v>
      </c>
      <c r="Q5" s="38" t="s">
        <v>145</v>
      </c>
    </row>
    <row r="6" spans="1:18" s="7" customFormat="1" ht="15.75" hidden="1" x14ac:dyDescent="0.25">
      <c r="A6" s="83" t="str">
        <f t="shared" ref="A6:A69" si="5">IF(OR(D6="",D6=0),"x",D6)</f>
        <v>x</v>
      </c>
      <c r="B6" s="157" t="s">
        <v>2</v>
      </c>
      <c r="C6" s="158">
        <v>554.46436000000006</v>
      </c>
      <c r="D6" s="148">
        <f>SUM(D7:D24)</f>
        <v>0</v>
      </c>
      <c r="E6" s="190">
        <f t="shared" ref="E6:E69" si="6">IFERROR(D6/C6*100,0)</f>
        <v>0</v>
      </c>
      <c r="F6" s="183">
        <f>SUM(F7:F24)</f>
        <v>0.7</v>
      </c>
      <c r="G6" s="65">
        <f t="shared" si="0"/>
        <v>-0.7</v>
      </c>
      <c r="H6" s="257">
        <v>22108.700000000004</v>
      </c>
      <c r="I6" s="190">
        <f>SUM(I7:I24)</f>
        <v>0</v>
      </c>
      <c r="J6" s="257">
        <f t="shared" si="1"/>
        <v>0</v>
      </c>
      <c r="K6" s="183">
        <f>SUM(K7:K24)</f>
        <v>19</v>
      </c>
      <c r="L6" s="65">
        <f t="shared" si="2"/>
        <v>-19</v>
      </c>
      <c r="M6" s="76" t="str">
        <f t="shared" si="3"/>
        <v/>
      </c>
      <c r="N6" s="56">
        <f t="shared" si="4"/>
        <v>271.42857142857144</v>
      </c>
      <c r="O6" s="115" t="str">
        <f t="shared" ref="O6:O69" si="7">IFERROR(M6-N6,"")</f>
        <v/>
      </c>
      <c r="P6" s="104" t="str">
        <f t="shared" ref="P6:P69" si="8">IF(L6&gt;K6,"проверка","")</f>
        <v/>
      </c>
      <c r="Q6" s="38" t="s">
        <v>145</v>
      </c>
    </row>
    <row r="7" spans="1:18" s="1" customFormat="1" ht="15.75" hidden="1" x14ac:dyDescent="0.25">
      <c r="A7" s="83" t="str">
        <f t="shared" si="5"/>
        <v>x</v>
      </c>
      <c r="B7" s="159" t="s">
        <v>3</v>
      </c>
      <c r="C7" s="160">
        <v>58.66939</v>
      </c>
      <c r="D7" s="149">
        <v>0</v>
      </c>
      <c r="E7" s="184">
        <f t="shared" si="6"/>
        <v>0</v>
      </c>
      <c r="F7" s="184">
        <v>0</v>
      </c>
      <c r="G7" s="66">
        <f t="shared" si="0"/>
        <v>0</v>
      </c>
      <c r="H7" s="258">
        <v>2306.8000000000002</v>
      </c>
      <c r="I7" s="184">
        <v>0</v>
      </c>
      <c r="J7" s="258">
        <f t="shared" si="1"/>
        <v>0</v>
      </c>
      <c r="K7" s="110">
        <v>0</v>
      </c>
      <c r="L7" s="66">
        <f t="shared" si="2"/>
        <v>0</v>
      </c>
      <c r="M7" s="77" t="str">
        <f t="shared" si="3"/>
        <v/>
      </c>
      <c r="N7" s="57" t="str">
        <f t="shared" si="4"/>
        <v/>
      </c>
      <c r="O7" s="116" t="str">
        <f t="shared" si="7"/>
        <v/>
      </c>
      <c r="P7" s="104" t="str">
        <f t="shared" si="8"/>
        <v/>
      </c>
      <c r="Q7" s="38" t="s">
        <v>145</v>
      </c>
    </row>
    <row r="8" spans="1:18" s="1" customFormat="1" ht="15.75" hidden="1" x14ac:dyDescent="0.25">
      <c r="A8" s="83" t="str">
        <f t="shared" si="5"/>
        <v>x</v>
      </c>
      <c r="B8" s="159" t="s">
        <v>4</v>
      </c>
      <c r="C8" s="174" t="s">
        <v>155</v>
      </c>
      <c r="D8" s="149">
        <v>0</v>
      </c>
      <c r="E8" s="184">
        <f t="shared" si="6"/>
        <v>0</v>
      </c>
      <c r="F8" s="184">
        <v>0</v>
      </c>
      <c r="G8" s="66">
        <f t="shared" si="0"/>
        <v>0</v>
      </c>
      <c r="H8" s="258">
        <v>171.2</v>
      </c>
      <c r="I8" s="184">
        <v>0</v>
      </c>
      <c r="J8" s="258">
        <f t="shared" si="1"/>
        <v>0</v>
      </c>
      <c r="K8" s="110">
        <v>0</v>
      </c>
      <c r="L8" s="66">
        <f t="shared" si="2"/>
        <v>0</v>
      </c>
      <c r="M8" s="77" t="str">
        <f t="shared" si="3"/>
        <v/>
      </c>
      <c r="N8" s="57" t="str">
        <f t="shared" si="4"/>
        <v/>
      </c>
      <c r="O8" s="81" t="str">
        <f t="shared" si="7"/>
        <v/>
      </c>
      <c r="P8" s="104" t="str">
        <f t="shared" si="8"/>
        <v/>
      </c>
      <c r="Q8" s="38" t="s">
        <v>145</v>
      </c>
    </row>
    <row r="9" spans="1:18" s="1" customFormat="1" ht="15" hidden="1" customHeight="1" x14ac:dyDescent="0.25">
      <c r="A9" s="83" t="str">
        <f t="shared" si="5"/>
        <v>x</v>
      </c>
      <c r="B9" s="159" t="s">
        <v>5</v>
      </c>
      <c r="C9" s="160"/>
      <c r="D9" s="149">
        <v>0</v>
      </c>
      <c r="E9" s="184">
        <f t="shared" si="6"/>
        <v>0</v>
      </c>
      <c r="F9" s="184">
        <v>0</v>
      </c>
      <c r="G9" s="66">
        <f t="shared" si="0"/>
        <v>0</v>
      </c>
      <c r="H9" s="258"/>
      <c r="I9" s="184">
        <v>0</v>
      </c>
      <c r="J9" s="258" t="str">
        <f t="shared" si="1"/>
        <v/>
      </c>
      <c r="K9" s="110">
        <v>0</v>
      </c>
      <c r="L9" s="66">
        <f t="shared" si="2"/>
        <v>0</v>
      </c>
      <c r="M9" s="77" t="str">
        <f t="shared" si="3"/>
        <v/>
      </c>
      <c r="N9" s="57" t="str">
        <f t="shared" si="4"/>
        <v/>
      </c>
      <c r="O9" s="81" t="str">
        <f t="shared" si="7"/>
        <v/>
      </c>
      <c r="P9" s="104" t="str">
        <f t="shared" si="8"/>
        <v/>
      </c>
      <c r="Q9" s="38" t="s">
        <v>145</v>
      </c>
    </row>
    <row r="10" spans="1:18" s="1" customFormat="1" ht="15.75" hidden="1" x14ac:dyDescent="0.25">
      <c r="A10" s="83" t="str">
        <f t="shared" si="5"/>
        <v>x</v>
      </c>
      <c r="B10" s="159" t="s">
        <v>6</v>
      </c>
      <c r="C10" s="160">
        <v>120.06847</v>
      </c>
      <c r="D10" s="149">
        <v>0</v>
      </c>
      <c r="E10" s="184">
        <f t="shared" si="6"/>
        <v>0</v>
      </c>
      <c r="F10" s="184">
        <v>0</v>
      </c>
      <c r="G10" s="66">
        <f t="shared" si="0"/>
        <v>0</v>
      </c>
      <c r="H10" s="258">
        <v>4672.3999999999996</v>
      </c>
      <c r="I10" s="184">
        <v>0</v>
      </c>
      <c r="J10" s="258">
        <f t="shared" si="1"/>
        <v>0</v>
      </c>
      <c r="K10" s="110">
        <v>0</v>
      </c>
      <c r="L10" s="66">
        <f t="shared" si="2"/>
        <v>0</v>
      </c>
      <c r="M10" s="77" t="str">
        <f t="shared" si="3"/>
        <v/>
      </c>
      <c r="N10" s="57" t="str">
        <f t="shared" si="4"/>
        <v/>
      </c>
      <c r="O10" s="81" t="str">
        <f t="shared" si="7"/>
        <v/>
      </c>
      <c r="P10" s="104" t="str">
        <f t="shared" si="8"/>
        <v/>
      </c>
      <c r="Q10" s="38" t="s">
        <v>145</v>
      </c>
    </row>
    <row r="11" spans="1:18" s="1" customFormat="1" ht="15" hidden="1" customHeight="1" x14ac:dyDescent="0.25">
      <c r="A11" s="83" t="str">
        <f t="shared" si="5"/>
        <v>x</v>
      </c>
      <c r="B11" s="159" t="s">
        <v>7</v>
      </c>
      <c r="C11" s="160"/>
      <c r="D11" s="149">
        <v>0</v>
      </c>
      <c r="E11" s="184">
        <f t="shared" si="6"/>
        <v>0</v>
      </c>
      <c r="F11" s="184">
        <v>0</v>
      </c>
      <c r="G11" s="66">
        <f t="shared" si="0"/>
        <v>0</v>
      </c>
      <c r="H11" s="258"/>
      <c r="I11" s="184">
        <v>0</v>
      </c>
      <c r="J11" s="258" t="str">
        <f t="shared" si="1"/>
        <v/>
      </c>
      <c r="K11" s="110">
        <v>0</v>
      </c>
      <c r="L11" s="66">
        <f t="shared" si="2"/>
        <v>0</v>
      </c>
      <c r="M11" s="77" t="str">
        <f t="shared" si="3"/>
        <v/>
      </c>
      <c r="N11" s="57" t="str">
        <f t="shared" si="4"/>
        <v/>
      </c>
      <c r="O11" s="81" t="str">
        <f t="shared" si="7"/>
        <v/>
      </c>
      <c r="P11" s="104" t="str">
        <f t="shared" si="8"/>
        <v/>
      </c>
      <c r="Q11" s="38" t="s">
        <v>145</v>
      </c>
    </row>
    <row r="12" spans="1:18" s="1" customFormat="1" ht="15" hidden="1" customHeight="1" x14ac:dyDescent="0.25">
      <c r="A12" s="83" t="str">
        <f t="shared" si="5"/>
        <v>x</v>
      </c>
      <c r="B12" s="159" t="s">
        <v>8</v>
      </c>
      <c r="C12" s="160"/>
      <c r="D12" s="149">
        <v>0</v>
      </c>
      <c r="E12" s="184">
        <f t="shared" si="6"/>
        <v>0</v>
      </c>
      <c r="F12" s="184">
        <v>0</v>
      </c>
      <c r="G12" s="66">
        <f t="shared" si="0"/>
        <v>0</v>
      </c>
      <c r="H12" s="258"/>
      <c r="I12" s="184">
        <v>0</v>
      </c>
      <c r="J12" s="258" t="str">
        <f t="shared" si="1"/>
        <v/>
      </c>
      <c r="K12" s="110">
        <v>0</v>
      </c>
      <c r="L12" s="66">
        <f t="shared" si="2"/>
        <v>0</v>
      </c>
      <c r="M12" s="77" t="str">
        <f t="shared" si="3"/>
        <v/>
      </c>
      <c r="N12" s="57" t="str">
        <f t="shared" si="4"/>
        <v/>
      </c>
      <c r="O12" s="81" t="str">
        <f t="shared" si="7"/>
        <v/>
      </c>
      <c r="P12" s="104" t="str">
        <f t="shared" si="8"/>
        <v/>
      </c>
      <c r="Q12" s="38" t="s">
        <v>145</v>
      </c>
    </row>
    <row r="13" spans="1:18" s="1" customFormat="1" ht="15" hidden="1" customHeight="1" x14ac:dyDescent="0.25">
      <c r="A13" s="83" t="str">
        <f t="shared" si="5"/>
        <v>x</v>
      </c>
      <c r="B13" s="159" t="s">
        <v>9</v>
      </c>
      <c r="C13" s="160"/>
      <c r="D13" s="149">
        <v>0</v>
      </c>
      <c r="E13" s="184">
        <f t="shared" si="6"/>
        <v>0</v>
      </c>
      <c r="F13" s="184">
        <v>0</v>
      </c>
      <c r="G13" s="66">
        <f t="shared" si="0"/>
        <v>0</v>
      </c>
      <c r="H13" s="258"/>
      <c r="I13" s="184">
        <v>0</v>
      </c>
      <c r="J13" s="258" t="str">
        <f t="shared" si="1"/>
        <v/>
      </c>
      <c r="K13" s="110">
        <v>0</v>
      </c>
      <c r="L13" s="66">
        <f t="shared" si="2"/>
        <v>0</v>
      </c>
      <c r="M13" s="77" t="str">
        <f t="shared" si="3"/>
        <v/>
      </c>
      <c r="N13" s="57" t="str">
        <f t="shared" si="4"/>
        <v/>
      </c>
      <c r="O13" s="81" t="str">
        <f t="shared" si="7"/>
        <v/>
      </c>
      <c r="P13" s="104" t="str">
        <f t="shared" si="8"/>
        <v/>
      </c>
      <c r="Q13" s="38" t="s">
        <v>145</v>
      </c>
    </row>
    <row r="14" spans="1:18" s="1" customFormat="1" ht="15.75" hidden="1" x14ac:dyDescent="0.25">
      <c r="A14" s="83" t="str">
        <f t="shared" si="5"/>
        <v>x</v>
      </c>
      <c r="B14" s="159" t="s">
        <v>10</v>
      </c>
      <c r="C14" s="160">
        <v>94.596599999999995</v>
      </c>
      <c r="D14" s="149">
        <v>0</v>
      </c>
      <c r="E14" s="184">
        <f t="shared" si="6"/>
        <v>0</v>
      </c>
      <c r="F14" s="184">
        <v>0</v>
      </c>
      <c r="G14" s="66">
        <f t="shared" si="0"/>
        <v>0</v>
      </c>
      <c r="H14" s="258">
        <v>4350</v>
      </c>
      <c r="I14" s="184">
        <v>0</v>
      </c>
      <c r="J14" s="258">
        <f t="shared" si="1"/>
        <v>0</v>
      </c>
      <c r="K14" s="110">
        <v>0</v>
      </c>
      <c r="L14" s="66">
        <f t="shared" si="2"/>
        <v>0</v>
      </c>
      <c r="M14" s="77" t="str">
        <f t="shared" si="3"/>
        <v/>
      </c>
      <c r="N14" s="57" t="str">
        <f t="shared" si="4"/>
        <v/>
      </c>
      <c r="O14" s="81" t="str">
        <f t="shared" si="7"/>
        <v/>
      </c>
      <c r="P14" s="104" t="str">
        <f t="shared" si="8"/>
        <v/>
      </c>
      <c r="Q14" s="38" t="s">
        <v>145</v>
      </c>
    </row>
    <row r="15" spans="1:18" s="1" customFormat="1" ht="15.75" hidden="1" x14ac:dyDescent="0.25">
      <c r="A15" s="83" t="str">
        <f t="shared" si="5"/>
        <v>x</v>
      </c>
      <c r="B15" s="159" t="s">
        <v>11</v>
      </c>
      <c r="C15" s="160">
        <v>111.7257</v>
      </c>
      <c r="D15" s="149">
        <v>0</v>
      </c>
      <c r="E15" s="184">
        <f t="shared" si="6"/>
        <v>0</v>
      </c>
      <c r="F15" s="184">
        <v>0.7</v>
      </c>
      <c r="G15" s="66">
        <f t="shared" si="0"/>
        <v>-0.7</v>
      </c>
      <c r="H15" s="258">
        <v>4000</v>
      </c>
      <c r="I15" s="184">
        <v>0</v>
      </c>
      <c r="J15" s="258">
        <f t="shared" si="1"/>
        <v>0</v>
      </c>
      <c r="K15" s="110">
        <v>19</v>
      </c>
      <c r="L15" s="66">
        <f t="shared" si="2"/>
        <v>-19</v>
      </c>
      <c r="M15" s="77" t="str">
        <f t="shared" si="3"/>
        <v/>
      </c>
      <c r="N15" s="57">
        <f t="shared" si="4"/>
        <v>271.42857142857144</v>
      </c>
      <c r="O15" s="81" t="str">
        <f t="shared" si="7"/>
        <v/>
      </c>
      <c r="P15" s="104" t="str">
        <f t="shared" si="8"/>
        <v/>
      </c>
      <c r="Q15" s="38" t="s">
        <v>145</v>
      </c>
    </row>
    <row r="16" spans="1:18" s="1" customFormat="1" ht="15" hidden="1" customHeight="1" x14ac:dyDescent="0.25">
      <c r="A16" s="83" t="str">
        <f t="shared" si="5"/>
        <v>x</v>
      </c>
      <c r="B16" s="159" t="s">
        <v>58</v>
      </c>
      <c r="C16" s="160"/>
      <c r="D16" s="149">
        <v>0</v>
      </c>
      <c r="E16" s="184">
        <f t="shared" si="6"/>
        <v>0</v>
      </c>
      <c r="F16" s="184">
        <v>0</v>
      </c>
      <c r="G16" s="66">
        <f t="shared" si="0"/>
        <v>0</v>
      </c>
      <c r="H16" s="258"/>
      <c r="I16" s="184">
        <v>0</v>
      </c>
      <c r="J16" s="258" t="str">
        <f t="shared" si="1"/>
        <v/>
      </c>
      <c r="K16" s="110">
        <v>0</v>
      </c>
      <c r="L16" s="66">
        <f t="shared" si="2"/>
        <v>0</v>
      </c>
      <c r="M16" s="77" t="str">
        <f t="shared" si="3"/>
        <v/>
      </c>
      <c r="N16" s="57" t="str">
        <f t="shared" si="4"/>
        <v/>
      </c>
      <c r="O16" s="81" t="str">
        <f t="shared" si="7"/>
        <v/>
      </c>
      <c r="P16" s="104" t="str">
        <f t="shared" si="8"/>
        <v/>
      </c>
      <c r="Q16" s="38" t="s">
        <v>145</v>
      </c>
    </row>
    <row r="17" spans="1:17" s="1" customFormat="1" ht="15.75" hidden="1" x14ac:dyDescent="0.25">
      <c r="A17" s="83" t="str">
        <f t="shared" si="5"/>
        <v>x</v>
      </c>
      <c r="B17" s="159" t="s">
        <v>12</v>
      </c>
      <c r="C17" s="160">
        <v>48.117199999999997</v>
      </c>
      <c r="D17" s="149">
        <v>0</v>
      </c>
      <c r="E17" s="184">
        <f t="shared" si="6"/>
        <v>0</v>
      </c>
      <c r="F17" s="184">
        <v>0</v>
      </c>
      <c r="G17" s="66">
        <f t="shared" si="0"/>
        <v>0</v>
      </c>
      <c r="H17" s="258">
        <v>1950</v>
      </c>
      <c r="I17" s="184">
        <v>0</v>
      </c>
      <c r="J17" s="258">
        <f t="shared" si="1"/>
        <v>0</v>
      </c>
      <c r="K17" s="110">
        <v>0</v>
      </c>
      <c r="L17" s="66">
        <f t="shared" si="2"/>
        <v>0</v>
      </c>
      <c r="M17" s="77" t="str">
        <f t="shared" si="3"/>
        <v/>
      </c>
      <c r="N17" s="57" t="str">
        <f t="shared" si="4"/>
        <v/>
      </c>
      <c r="O17" s="81" t="str">
        <f t="shared" si="7"/>
        <v/>
      </c>
      <c r="P17" s="104" t="str">
        <f t="shared" si="8"/>
        <v/>
      </c>
      <c r="Q17" s="38" t="s">
        <v>145</v>
      </c>
    </row>
    <row r="18" spans="1:17" s="1" customFormat="1" ht="15.75" hidden="1" x14ac:dyDescent="0.25">
      <c r="A18" s="83" t="str">
        <f t="shared" si="5"/>
        <v>x</v>
      </c>
      <c r="B18" s="159" t="s">
        <v>13</v>
      </c>
      <c r="C18" s="160">
        <v>7.33</v>
      </c>
      <c r="D18" s="149">
        <v>0</v>
      </c>
      <c r="E18" s="184">
        <f t="shared" si="6"/>
        <v>0</v>
      </c>
      <c r="F18" s="184">
        <v>0</v>
      </c>
      <c r="G18" s="66">
        <f t="shared" si="0"/>
        <v>0</v>
      </c>
      <c r="H18" s="258">
        <v>274.89999999999998</v>
      </c>
      <c r="I18" s="184">
        <v>0</v>
      </c>
      <c r="J18" s="258">
        <f t="shared" si="1"/>
        <v>0</v>
      </c>
      <c r="K18" s="110">
        <v>0</v>
      </c>
      <c r="L18" s="66">
        <f t="shared" si="2"/>
        <v>0</v>
      </c>
      <c r="M18" s="77" t="str">
        <f t="shared" si="3"/>
        <v/>
      </c>
      <c r="N18" s="57" t="str">
        <f t="shared" si="4"/>
        <v/>
      </c>
      <c r="O18" s="81" t="str">
        <f t="shared" si="7"/>
        <v/>
      </c>
      <c r="P18" s="104" t="str">
        <f t="shared" si="8"/>
        <v/>
      </c>
      <c r="Q18" s="38" t="s">
        <v>145</v>
      </c>
    </row>
    <row r="19" spans="1:17" s="1" customFormat="1" ht="15" hidden="1" customHeight="1" x14ac:dyDescent="0.25">
      <c r="A19" s="83" t="str">
        <f t="shared" si="5"/>
        <v>x</v>
      </c>
      <c r="B19" s="159" t="s">
        <v>14</v>
      </c>
      <c r="C19" s="160"/>
      <c r="D19" s="149">
        <v>0</v>
      </c>
      <c r="E19" s="184">
        <f t="shared" si="6"/>
        <v>0</v>
      </c>
      <c r="F19" s="184">
        <v>0</v>
      </c>
      <c r="G19" s="66">
        <f t="shared" si="0"/>
        <v>0</v>
      </c>
      <c r="H19" s="258"/>
      <c r="I19" s="184">
        <v>0</v>
      </c>
      <c r="J19" s="258" t="str">
        <f t="shared" si="1"/>
        <v/>
      </c>
      <c r="K19" s="110">
        <v>0</v>
      </c>
      <c r="L19" s="66">
        <f t="shared" si="2"/>
        <v>0</v>
      </c>
      <c r="M19" s="77" t="str">
        <f t="shared" si="3"/>
        <v/>
      </c>
      <c r="N19" s="57" t="str">
        <f t="shared" si="4"/>
        <v/>
      </c>
      <c r="O19" s="81" t="str">
        <f t="shared" si="7"/>
        <v/>
      </c>
      <c r="P19" s="104" t="str">
        <f t="shared" si="8"/>
        <v/>
      </c>
      <c r="Q19" s="38" t="s">
        <v>145</v>
      </c>
    </row>
    <row r="20" spans="1:17" s="1" customFormat="1" ht="15.75" hidden="1" x14ac:dyDescent="0.25">
      <c r="A20" s="83" t="str">
        <f t="shared" si="5"/>
        <v>x</v>
      </c>
      <c r="B20" s="159" t="s">
        <v>15</v>
      </c>
      <c r="C20" s="160">
        <v>104.86799999999999</v>
      </c>
      <c r="D20" s="149">
        <v>0</v>
      </c>
      <c r="E20" s="184">
        <f t="shared" si="6"/>
        <v>0</v>
      </c>
      <c r="F20" s="184">
        <v>0</v>
      </c>
      <c r="G20" s="66">
        <f t="shared" si="0"/>
        <v>0</v>
      </c>
      <c r="H20" s="258">
        <v>4221.8999999999996</v>
      </c>
      <c r="I20" s="184">
        <v>0</v>
      </c>
      <c r="J20" s="258">
        <f t="shared" si="1"/>
        <v>0</v>
      </c>
      <c r="K20" s="110">
        <v>0</v>
      </c>
      <c r="L20" s="66">
        <f t="shared" si="2"/>
        <v>0</v>
      </c>
      <c r="M20" s="77" t="str">
        <f t="shared" si="3"/>
        <v/>
      </c>
      <c r="N20" s="57" t="str">
        <f t="shared" si="4"/>
        <v/>
      </c>
      <c r="O20" s="81" t="str">
        <f t="shared" si="7"/>
        <v/>
      </c>
      <c r="P20" s="104" t="str">
        <f t="shared" si="8"/>
        <v/>
      </c>
      <c r="Q20" s="38" t="s">
        <v>145</v>
      </c>
    </row>
    <row r="21" spans="1:17" s="1" customFormat="1" ht="15" hidden="1" customHeight="1" x14ac:dyDescent="0.25">
      <c r="A21" s="83" t="str">
        <f t="shared" si="5"/>
        <v>x</v>
      </c>
      <c r="B21" s="159" t="s">
        <v>16</v>
      </c>
      <c r="C21" s="160"/>
      <c r="D21" s="149">
        <v>0</v>
      </c>
      <c r="E21" s="184">
        <f t="shared" si="6"/>
        <v>0</v>
      </c>
      <c r="F21" s="184">
        <v>0</v>
      </c>
      <c r="G21" s="66">
        <f t="shared" si="0"/>
        <v>0</v>
      </c>
      <c r="H21" s="258"/>
      <c r="I21" s="184">
        <v>0</v>
      </c>
      <c r="J21" s="258" t="str">
        <f t="shared" si="1"/>
        <v/>
      </c>
      <c r="K21" s="110">
        <v>0</v>
      </c>
      <c r="L21" s="66">
        <f t="shared" si="2"/>
        <v>0</v>
      </c>
      <c r="M21" s="77" t="str">
        <f t="shared" si="3"/>
        <v/>
      </c>
      <c r="N21" s="57" t="str">
        <f t="shared" si="4"/>
        <v/>
      </c>
      <c r="O21" s="81" t="str">
        <f t="shared" si="7"/>
        <v/>
      </c>
      <c r="P21" s="104" t="str">
        <f t="shared" si="8"/>
        <v/>
      </c>
      <c r="Q21" s="38" t="s">
        <v>145</v>
      </c>
    </row>
    <row r="22" spans="1:17" s="1" customFormat="1" ht="15.75" hidden="1" x14ac:dyDescent="0.25">
      <c r="A22" s="83" t="str">
        <f t="shared" si="5"/>
        <v>x</v>
      </c>
      <c r="B22" s="159" t="s">
        <v>17</v>
      </c>
      <c r="C22" s="160" t="s">
        <v>155</v>
      </c>
      <c r="D22" s="149">
        <v>0</v>
      </c>
      <c r="E22" s="184">
        <f t="shared" si="6"/>
        <v>0</v>
      </c>
      <c r="F22" s="184">
        <v>0</v>
      </c>
      <c r="G22" s="66">
        <f t="shared" si="0"/>
        <v>0</v>
      </c>
      <c r="H22" s="258">
        <v>161.5</v>
      </c>
      <c r="I22" s="184">
        <v>0</v>
      </c>
      <c r="J22" s="258">
        <f t="shared" si="1"/>
        <v>0</v>
      </c>
      <c r="K22" s="110">
        <v>0</v>
      </c>
      <c r="L22" s="66">
        <f t="shared" si="2"/>
        <v>0</v>
      </c>
      <c r="M22" s="77" t="str">
        <f t="shared" si="3"/>
        <v/>
      </c>
      <c r="N22" s="57" t="str">
        <f t="shared" si="4"/>
        <v/>
      </c>
      <c r="O22" s="81" t="str">
        <f t="shared" si="7"/>
        <v/>
      </c>
      <c r="P22" s="104" t="str">
        <f t="shared" si="8"/>
        <v/>
      </c>
      <c r="Q22" s="38" t="s">
        <v>145</v>
      </c>
    </row>
    <row r="23" spans="1:17" s="1" customFormat="1" ht="15" hidden="1" customHeight="1" x14ac:dyDescent="0.25">
      <c r="A23" s="83" t="str">
        <f t="shared" si="5"/>
        <v>x</v>
      </c>
      <c r="B23" s="159" t="s">
        <v>18</v>
      </c>
      <c r="C23" s="160"/>
      <c r="D23" s="149">
        <v>0</v>
      </c>
      <c r="E23" s="184">
        <f t="shared" si="6"/>
        <v>0</v>
      </c>
      <c r="F23" s="184">
        <v>0</v>
      </c>
      <c r="G23" s="66">
        <f t="shared" si="0"/>
        <v>0</v>
      </c>
      <c r="H23" s="258"/>
      <c r="I23" s="184">
        <v>0</v>
      </c>
      <c r="J23" s="258" t="str">
        <f t="shared" si="1"/>
        <v/>
      </c>
      <c r="K23" s="110">
        <v>0</v>
      </c>
      <c r="L23" s="66">
        <f t="shared" si="2"/>
        <v>0</v>
      </c>
      <c r="M23" s="77" t="str">
        <f t="shared" si="3"/>
        <v/>
      </c>
      <c r="N23" s="57" t="str">
        <f t="shared" si="4"/>
        <v/>
      </c>
      <c r="O23" s="81" t="str">
        <f t="shared" si="7"/>
        <v/>
      </c>
      <c r="P23" s="104" t="str">
        <f t="shared" si="8"/>
        <v/>
      </c>
      <c r="Q23" s="38" t="s">
        <v>145</v>
      </c>
    </row>
    <row r="24" spans="1:17" s="1" customFormat="1" ht="15" hidden="1" customHeight="1" x14ac:dyDescent="0.25">
      <c r="A24" s="83" t="str">
        <f t="shared" si="5"/>
        <v>x</v>
      </c>
      <c r="B24" s="159" t="s">
        <v>139</v>
      </c>
      <c r="C24" s="160"/>
      <c r="D24" s="149" t="s">
        <v>122</v>
      </c>
      <c r="E24" s="184">
        <f t="shared" si="6"/>
        <v>0</v>
      </c>
      <c r="F24" s="184" t="s">
        <v>122</v>
      </c>
      <c r="G24" s="66" t="str">
        <f t="shared" si="0"/>
        <v/>
      </c>
      <c r="H24" s="258"/>
      <c r="I24" s="184" t="s">
        <v>122</v>
      </c>
      <c r="J24" s="258" t="str">
        <f t="shared" si="1"/>
        <v/>
      </c>
      <c r="K24" s="110" t="s">
        <v>122</v>
      </c>
      <c r="L24" s="66" t="str">
        <f t="shared" si="2"/>
        <v/>
      </c>
      <c r="M24" s="77" t="str">
        <f t="shared" si="3"/>
        <v/>
      </c>
      <c r="N24" s="57" t="str">
        <f t="shared" si="4"/>
        <v/>
      </c>
      <c r="O24" s="81" t="str">
        <f t="shared" si="7"/>
        <v/>
      </c>
      <c r="P24" s="104" t="str">
        <f t="shared" si="8"/>
        <v/>
      </c>
      <c r="Q24" s="38" t="s">
        <v>145</v>
      </c>
    </row>
    <row r="25" spans="1:17" s="7" customFormat="1" ht="15.75" hidden="1" customHeight="1" x14ac:dyDescent="0.25">
      <c r="A25" s="83" t="str">
        <f t="shared" si="5"/>
        <v>x</v>
      </c>
      <c r="B25" s="157" t="s">
        <v>19</v>
      </c>
      <c r="C25" s="158">
        <v>2.0000000000000001E-4</v>
      </c>
      <c r="D25" s="148">
        <f>SUM(D26:D35)</f>
        <v>0</v>
      </c>
      <c r="E25" s="190">
        <f t="shared" si="6"/>
        <v>0</v>
      </c>
      <c r="F25" s="185">
        <f>SUM(F26:F35)</f>
        <v>0</v>
      </c>
      <c r="G25" s="65">
        <f>D25-F25</f>
        <v>0</v>
      </c>
      <c r="H25" s="257">
        <v>0</v>
      </c>
      <c r="I25" s="190">
        <f>SUM(I26:I35)</f>
        <v>0</v>
      </c>
      <c r="J25" s="289" t="str">
        <f t="shared" si="1"/>
        <v/>
      </c>
      <c r="K25" s="183">
        <f>SUM(K26:K35)</f>
        <v>0</v>
      </c>
      <c r="L25" s="65">
        <f t="shared" si="2"/>
        <v>0</v>
      </c>
      <c r="M25" s="76" t="str">
        <f t="shared" si="3"/>
        <v/>
      </c>
      <c r="N25" s="56" t="str">
        <f>IF(F25&gt;0,K25/F25*10,"")</f>
        <v/>
      </c>
      <c r="O25" s="81" t="str">
        <f t="shared" si="7"/>
        <v/>
      </c>
      <c r="P25" s="104" t="str">
        <f t="shared" si="8"/>
        <v/>
      </c>
      <c r="Q25" s="38" t="s">
        <v>145</v>
      </c>
    </row>
    <row r="26" spans="1:17" s="1" customFormat="1" ht="15" hidden="1" customHeight="1" x14ac:dyDescent="0.25">
      <c r="A26" s="83" t="str">
        <f t="shared" si="5"/>
        <v>x</v>
      </c>
      <c r="B26" s="159" t="s">
        <v>123</v>
      </c>
      <c r="C26" s="160"/>
      <c r="D26" s="149">
        <v>0</v>
      </c>
      <c r="E26" s="184">
        <f t="shared" si="6"/>
        <v>0</v>
      </c>
      <c r="F26" s="184">
        <v>0</v>
      </c>
      <c r="G26" s="67">
        <f t="shared" ref="G26:G74" si="9">IFERROR(D26-F26,"")</f>
        <v>0</v>
      </c>
      <c r="H26" s="259"/>
      <c r="I26" s="184">
        <v>0</v>
      </c>
      <c r="J26" s="258" t="str">
        <f t="shared" si="1"/>
        <v/>
      </c>
      <c r="K26" s="110">
        <v>0</v>
      </c>
      <c r="L26" s="67">
        <f t="shared" si="2"/>
        <v>0</v>
      </c>
      <c r="M26" s="77" t="str">
        <f t="shared" si="3"/>
        <v/>
      </c>
      <c r="N26" s="58" t="str">
        <f t="shared" ref="N26:N57" si="10">IFERROR(IF(F26&gt;0,K26/F26*10,""),"")</f>
        <v/>
      </c>
      <c r="O26" s="80" t="str">
        <f t="shared" si="7"/>
        <v/>
      </c>
      <c r="P26" s="104" t="str">
        <f t="shared" si="8"/>
        <v/>
      </c>
      <c r="Q26" s="38" t="s">
        <v>145</v>
      </c>
    </row>
    <row r="27" spans="1:17" s="1" customFormat="1" ht="15" hidden="1" customHeight="1" x14ac:dyDescent="0.25">
      <c r="A27" s="83" t="str">
        <f t="shared" si="5"/>
        <v>x</v>
      </c>
      <c r="B27" s="159" t="s">
        <v>20</v>
      </c>
      <c r="C27" s="160"/>
      <c r="D27" s="149">
        <v>0</v>
      </c>
      <c r="E27" s="184">
        <f t="shared" si="6"/>
        <v>0</v>
      </c>
      <c r="F27" s="184">
        <v>0</v>
      </c>
      <c r="G27" s="67">
        <f t="shared" si="9"/>
        <v>0</v>
      </c>
      <c r="H27" s="259"/>
      <c r="I27" s="184">
        <v>0</v>
      </c>
      <c r="J27" s="258" t="str">
        <f t="shared" si="1"/>
        <v/>
      </c>
      <c r="K27" s="110">
        <v>0</v>
      </c>
      <c r="L27" s="67">
        <f t="shared" si="2"/>
        <v>0</v>
      </c>
      <c r="M27" s="77" t="str">
        <f t="shared" si="3"/>
        <v/>
      </c>
      <c r="N27" s="58" t="str">
        <f t="shared" si="10"/>
        <v/>
      </c>
      <c r="O27" s="117" t="str">
        <f t="shared" si="7"/>
        <v/>
      </c>
      <c r="P27" s="104" t="str">
        <f t="shared" si="8"/>
        <v/>
      </c>
      <c r="Q27" s="38" t="s">
        <v>146</v>
      </c>
    </row>
    <row r="28" spans="1:17" s="1" customFormat="1" ht="15" hidden="1" customHeight="1" x14ac:dyDescent="0.25">
      <c r="A28" s="83" t="str">
        <f t="shared" si="5"/>
        <v>x</v>
      </c>
      <c r="B28" s="159" t="s">
        <v>21</v>
      </c>
      <c r="C28" s="160"/>
      <c r="D28" s="149">
        <v>0</v>
      </c>
      <c r="E28" s="184">
        <f t="shared" si="6"/>
        <v>0</v>
      </c>
      <c r="F28" s="184">
        <v>0</v>
      </c>
      <c r="G28" s="67">
        <f t="shared" si="9"/>
        <v>0</v>
      </c>
      <c r="H28" s="259"/>
      <c r="I28" s="184">
        <v>0</v>
      </c>
      <c r="J28" s="258" t="str">
        <f t="shared" si="1"/>
        <v/>
      </c>
      <c r="K28" s="110">
        <v>0</v>
      </c>
      <c r="L28" s="67">
        <f t="shared" si="2"/>
        <v>0</v>
      </c>
      <c r="M28" s="77" t="str">
        <f t="shared" si="3"/>
        <v/>
      </c>
      <c r="N28" s="58" t="str">
        <f t="shared" si="10"/>
        <v/>
      </c>
      <c r="O28" s="117" t="str">
        <f t="shared" si="7"/>
        <v/>
      </c>
      <c r="P28" s="104" t="str">
        <f t="shared" si="8"/>
        <v/>
      </c>
      <c r="Q28" s="38" t="s">
        <v>146</v>
      </c>
    </row>
    <row r="29" spans="1:17" s="1" customFormat="1" ht="15" hidden="1" customHeight="1" x14ac:dyDescent="0.25">
      <c r="A29" s="83" t="str">
        <f t="shared" si="5"/>
        <v>x</v>
      </c>
      <c r="B29" s="159" t="s">
        <v>122</v>
      </c>
      <c r="C29" s="160"/>
      <c r="D29" s="149" t="s">
        <v>122</v>
      </c>
      <c r="E29" s="184">
        <f t="shared" si="6"/>
        <v>0</v>
      </c>
      <c r="F29" s="184" t="s">
        <v>122</v>
      </c>
      <c r="G29" s="67" t="str">
        <f t="shared" si="9"/>
        <v/>
      </c>
      <c r="H29" s="259"/>
      <c r="I29" s="184" t="s">
        <v>122</v>
      </c>
      <c r="J29" s="258" t="str">
        <f t="shared" si="1"/>
        <v/>
      </c>
      <c r="K29" s="110" t="s">
        <v>122</v>
      </c>
      <c r="L29" s="67" t="str">
        <f t="shared" si="2"/>
        <v/>
      </c>
      <c r="M29" s="77" t="str">
        <f t="shared" si="3"/>
        <v/>
      </c>
      <c r="N29" s="58" t="str">
        <f t="shared" si="10"/>
        <v/>
      </c>
      <c r="O29" s="117" t="str">
        <f t="shared" si="7"/>
        <v/>
      </c>
      <c r="P29" s="104" t="str">
        <f t="shared" si="8"/>
        <v/>
      </c>
      <c r="Q29" s="38" t="s">
        <v>145</v>
      </c>
    </row>
    <row r="30" spans="1:17" s="1" customFormat="1" ht="15" hidden="1" customHeight="1" x14ac:dyDescent="0.25">
      <c r="A30" s="83" t="str">
        <f t="shared" si="5"/>
        <v>x</v>
      </c>
      <c r="B30" s="159" t="s">
        <v>22</v>
      </c>
      <c r="C30" s="160"/>
      <c r="D30" s="149">
        <v>0</v>
      </c>
      <c r="E30" s="184">
        <f t="shared" si="6"/>
        <v>0</v>
      </c>
      <c r="F30" s="184">
        <v>0</v>
      </c>
      <c r="G30" s="66">
        <f t="shared" si="9"/>
        <v>0</v>
      </c>
      <c r="H30" s="258"/>
      <c r="I30" s="184">
        <v>0</v>
      </c>
      <c r="J30" s="258" t="str">
        <f t="shared" si="1"/>
        <v/>
      </c>
      <c r="K30" s="110">
        <v>0</v>
      </c>
      <c r="L30" s="66">
        <f t="shared" si="2"/>
        <v>0</v>
      </c>
      <c r="M30" s="77" t="str">
        <f t="shared" si="3"/>
        <v/>
      </c>
      <c r="N30" s="57" t="str">
        <f t="shared" si="10"/>
        <v/>
      </c>
      <c r="O30" s="117" t="str">
        <f t="shared" si="7"/>
        <v/>
      </c>
      <c r="P30" s="104" t="str">
        <f t="shared" si="8"/>
        <v/>
      </c>
      <c r="Q30" s="38" t="s">
        <v>145</v>
      </c>
    </row>
    <row r="31" spans="1:17" s="1" customFormat="1" ht="15" hidden="1" customHeight="1" x14ac:dyDescent="0.25">
      <c r="A31" s="83" t="str">
        <f t="shared" si="5"/>
        <v>x</v>
      </c>
      <c r="B31" s="159" t="s">
        <v>78</v>
      </c>
      <c r="C31" s="160" t="s">
        <v>122</v>
      </c>
      <c r="D31" s="149">
        <v>0</v>
      </c>
      <c r="E31" s="184">
        <f t="shared" si="6"/>
        <v>0</v>
      </c>
      <c r="F31" s="184">
        <v>0</v>
      </c>
      <c r="G31" s="67">
        <f t="shared" si="9"/>
        <v>0</v>
      </c>
      <c r="H31" s="259"/>
      <c r="I31" s="184">
        <v>0</v>
      </c>
      <c r="J31" s="258" t="str">
        <f t="shared" si="1"/>
        <v/>
      </c>
      <c r="K31" s="110">
        <v>0</v>
      </c>
      <c r="L31" s="67">
        <f t="shared" si="2"/>
        <v>0</v>
      </c>
      <c r="M31" s="77" t="str">
        <f t="shared" si="3"/>
        <v/>
      </c>
      <c r="N31" s="58" t="str">
        <f t="shared" si="10"/>
        <v/>
      </c>
      <c r="O31" s="81" t="str">
        <f t="shared" si="7"/>
        <v/>
      </c>
      <c r="P31" s="104" t="str">
        <f t="shared" si="8"/>
        <v/>
      </c>
      <c r="Q31" s="38" t="s">
        <v>145</v>
      </c>
    </row>
    <row r="32" spans="1:17" s="1" customFormat="1" ht="15" hidden="1" customHeight="1" x14ac:dyDescent="0.25">
      <c r="A32" s="83" t="str">
        <f t="shared" si="5"/>
        <v>x</v>
      </c>
      <c r="B32" s="159" t="s">
        <v>23</v>
      </c>
      <c r="C32" s="160"/>
      <c r="D32" s="149">
        <v>0</v>
      </c>
      <c r="E32" s="184">
        <f t="shared" si="6"/>
        <v>0</v>
      </c>
      <c r="F32" s="184">
        <v>0</v>
      </c>
      <c r="G32" s="66">
        <f t="shared" si="9"/>
        <v>0</v>
      </c>
      <c r="H32" s="258"/>
      <c r="I32" s="184">
        <v>0</v>
      </c>
      <c r="J32" s="258" t="str">
        <f t="shared" si="1"/>
        <v/>
      </c>
      <c r="K32" s="110">
        <v>0</v>
      </c>
      <c r="L32" s="66">
        <f t="shared" si="2"/>
        <v>0</v>
      </c>
      <c r="M32" s="77" t="str">
        <f t="shared" si="3"/>
        <v/>
      </c>
      <c r="N32" s="57" t="str">
        <f t="shared" si="10"/>
        <v/>
      </c>
      <c r="O32" s="117" t="str">
        <f t="shared" si="7"/>
        <v/>
      </c>
      <c r="P32" s="104" t="str">
        <f t="shared" si="8"/>
        <v/>
      </c>
      <c r="Q32" s="38" t="s">
        <v>145</v>
      </c>
    </row>
    <row r="33" spans="1:17" s="1" customFormat="1" ht="15" hidden="1" customHeight="1" x14ac:dyDescent="0.25">
      <c r="A33" s="83" t="str">
        <f t="shared" si="5"/>
        <v>x</v>
      </c>
      <c r="B33" s="159" t="s">
        <v>24</v>
      </c>
      <c r="C33" s="160"/>
      <c r="D33" s="149" t="s">
        <v>122</v>
      </c>
      <c r="E33" s="184">
        <f t="shared" si="6"/>
        <v>0</v>
      </c>
      <c r="F33" s="184" t="s">
        <v>122</v>
      </c>
      <c r="G33" s="67" t="str">
        <f t="shared" si="9"/>
        <v/>
      </c>
      <c r="H33" s="259"/>
      <c r="I33" s="184" t="s">
        <v>122</v>
      </c>
      <c r="J33" s="258" t="str">
        <f t="shared" si="1"/>
        <v/>
      </c>
      <c r="K33" s="110" t="s">
        <v>122</v>
      </c>
      <c r="L33" s="67" t="str">
        <f t="shared" si="2"/>
        <v/>
      </c>
      <c r="M33" s="77" t="str">
        <f t="shared" si="3"/>
        <v/>
      </c>
      <c r="N33" s="58" t="str">
        <f t="shared" si="10"/>
        <v/>
      </c>
      <c r="O33" s="81" t="str">
        <f t="shared" si="7"/>
        <v/>
      </c>
      <c r="P33" s="104" t="str">
        <f t="shared" si="8"/>
        <v/>
      </c>
      <c r="Q33" s="38" t="s">
        <v>145</v>
      </c>
    </row>
    <row r="34" spans="1:17" s="1" customFormat="1" ht="15" hidden="1" customHeight="1" x14ac:dyDescent="0.25">
      <c r="A34" s="83" t="str">
        <f t="shared" si="5"/>
        <v>x</v>
      </c>
      <c r="B34" s="159" t="s">
        <v>25</v>
      </c>
      <c r="C34" s="160"/>
      <c r="D34" s="149">
        <v>0</v>
      </c>
      <c r="E34" s="184">
        <f t="shared" si="6"/>
        <v>0</v>
      </c>
      <c r="F34" s="184">
        <v>0</v>
      </c>
      <c r="G34" s="67">
        <f t="shared" si="9"/>
        <v>0</v>
      </c>
      <c r="H34" s="259"/>
      <c r="I34" s="184">
        <v>0</v>
      </c>
      <c r="J34" s="258" t="str">
        <f t="shared" si="1"/>
        <v/>
      </c>
      <c r="K34" s="110">
        <v>0</v>
      </c>
      <c r="L34" s="67">
        <f t="shared" si="2"/>
        <v>0</v>
      </c>
      <c r="M34" s="77" t="str">
        <f t="shared" si="3"/>
        <v/>
      </c>
      <c r="N34" s="58" t="str">
        <f t="shared" si="10"/>
        <v/>
      </c>
      <c r="O34" s="117" t="str">
        <f t="shared" si="7"/>
        <v/>
      </c>
      <c r="P34" s="104" t="str">
        <f t="shared" si="8"/>
        <v/>
      </c>
      <c r="Q34" s="38" t="s">
        <v>145</v>
      </c>
    </row>
    <row r="35" spans="1:17" s="1" customFormat="1" ht="15" hidden="1" customHeight="1" x14ac:dyDescent="0.25">
      <c r="A35" s="83" t="str">
        <f t="shared" si="5"/>
        <v>x</v>
      </c>
      <c r="B35" s="159" t="s">
        <v>26</v>
      </c>
      <c r="C35" s="160">
        <v>2.0000000000000001E-4</v>
      </c>
      <c r="D35" s="149">
        <v>0</v>
      </c>
      <c r="E35" s="184">
        <f t="shared" si="6"/>
        <v>0</v>
      </c>
      <c r="F35" s="184">
        <v>0</v>
      </c>
      <c r="G35" s="66">
        <f t="shared" si="9"/>
        <v>0</v>
      </c>
      <c r="H35" s="258"/>
      <c r="I35" s="184">
        <v>0</v>
      </c>
      <c r="J35" s="258" t="str">
        <f t="shared" si="1"/>
        <v/>
      </c>
      <c r="K35" s="110">
        <v>0</v>
      </c>
      <c r="L35" s="66">
        <f t="shared" si="2"/>
        <v>0</v>
      </c>
      <c r="M35" s="77" t="str">
        <f t="shared" si="3"/>
        <v/>
      </c>
      <c r="N35" s="57" t="str">
        <f t="shared" si="10"/>
        <v/>
      </c>
      <c r="O35" s="117" t="str">
        <f t="shared" si="7"/>
        <v/>
      </c>
      <c r="P35" s="104" t="str">
        <f t="shared" si="8"/>
        <v/>
      </c>
      <c r="Q35" s="38" t="s">
        <v>145</v>
      </c>
    </row>
    <row r="36" spans="1:17" s="7" customFormat="1" ht="15.75" x14ac:dyDescent="0.25">
      <c r="A36" s="83">
        <f t="shared" si="5"/>
        <v>22.5</v>
      </c>
      <c r="B36" s="157" t="s">
        <v>59</v>
      </c>
      <c r="C36" s="158">
        <v>206.36908629999999</v>
      </c>
      <c r="D36" s="148">
        <f>SUM(D37:D44)</f>
        <v>22.5</v>
      </c>
      <c r="E36" s="190">
        <f t="shared" si="6"/>
        <v>10.902795764328586</v>
      </c>
      <c r="F36" s="109">
        <f>SUM(F37:F44)</f>
        <v>12.988</v>
      </c>
      <c r="G36" s="65">
        <f t="shared" si="9"/>
        <v>9.5120000000000005</v>
      </c>
      <c r="H36" s="257">
        <v>9328.1</v>
      </c>
      <c r="I36" s="190">
        <f>SUM(I37:I44)</f>
        <v>1099.7</v>
      </c>
      <c r="J36" s="289">
        <f t="shared" si="1"/>
        <v>11.789110322573729</v>
      </c>
      <c r="K36" s="183">
        <f>SUM(K37:K44)</f>
        <v>537.04200000000003</v>
      </c>
      <c r="L36" s="65">
        <f t="shared" si="2"/>
        <v>562.65800000000002</v>
      </c>
      <c r="M36" s="76">
        <f t="shared" si="3"/>
        <v>488.75555555555559</v>
      </c>
      <c r="N36" s="56">
        <f t="shared" si="10"/>
        <v>413.49091469048352</v>
      </c>
      <c r="O36" s="81">
        <f t="shared" si="7"/>
        <v>75.264640865072067</v>
      </c>
      <c r="P36" s="104" t="str">
        <f t="shared" si="8"/>
        <v>проверка</v>
      </c>
      <c r="Q36" s="38" t="s">
        <v>145</v>
      </c>
    </row>
    <row r="37" spans="1:17" s="9" customFormat="1" ht="15" hidden="1" customHeight="1" x14ac:dyDescent="0.25">
      <c r="A37" s="83" t="str">
        <f t="shared" si="5"/>
        <v>x</v>
      </c>
      <c r="B37" s="159" t="s">
        <v>79</v>
      </c>
      <c r="C37" s="160"/>
      <c r="D37" s="149">
        <v>0</v>
      </c>
      <c r="E37" s="184">
        <f t="shared" si="6"/>
        <v>0</v>
      </c>
      <c r="F37" s="184">
        <v>0</v>
      </c>
      <c r="G37" s="67">
        <f t="shared" si="9"/>
        <v>0</v>
      </c>
      <c r="H37" s="259"/>
      <c r="I37" s="184">
        <v>0</v>
      </c>
      <c r="J37" s="258" t="str">
        <f t="shared" ref="J37:J68" si="11">IFERROR(I37/H37*100,"")</f>
        <v/>
      </c>
      <c r="K37" s="110">
        <v>0</v>
      </c>
      <c r="L37" s="67">
        <f t="shared" ref="L37:L68" si="12">IFERROR((I37-K37),"")</f>
        <v>0</v>
      </c>
      <c r="M37" s="77" t="str">
        <f t="shared" ref="M37:M68" si="13">IFERROR(IF(D37&gt;0,I37/D37*10,""),"")</f>
        <v/>
      </c>
      <c r="N37" s="58" t="str">
        <f t="shared" si="10"/>
        <v/>
      </c>
      <c r="O37" s="80" t="str">
        <f t="shared" si="7"/>
        <v/>
      </c>
      <c r="P37" s="104" t="str">
        <f t="shared" si="8"/>
        <v/>
      </c>
      <c r="Q37" s="38" t="s">
        <v>145</v>
      </c>
    </row>
    <row r="38" spans="1:17" s="1" customFormat="1" ht="15" hidden="1" customHeight="1" x14ac:dyDescent="0.25">
      <c r="A38" s="83" t="str">
        <f t="shared" si="5"/>
        <v>x</v>
      </c>
      <c r="B38" s="159" t="s">
        <v>80</v>
      </c>
      <c r="C38" s="160"/>
      <c r="D38" s="149">
        <v>0</v>
      </c>
      <c r="E38" s="184">
        <f t="shared" si="6"/>
        <v>0</v>
      </c>
      <c r="F38" s="184">
        <v>0</v>
      </c>
      <c r="G38" s="67">
        <f t="shared" si="9"/>
        <v>0</v>
      </c>
      <c r="H38" s="259"/>
      <c r="I38" s="184">
        <v>0</v>
      </c>
      <c r="J38" s="258" t="str">
        <f t="shared" si="11"/>
        <v/>
      </c>
      <c r="K38" s="110">
        <v>0</v>
      </c>
      <c r="L38" s="67">
        <f t="shared" si="12"/>
        <v>0</v>
      </c>
      <c r="M38" s="77" t="str">
        <f t="shared" si="13"/>
        <v/>
      </c>
      <c r="N38" s="58" t="str">
        <f t="shared" si="10"/>
        <v/>
      </c>
      <c r="O38" s="117" t="str">
        <f t="shared" si="7"/>
        <v/>
      </c>
      <c r="P38" s="104" t="str">
        <f t="shared" si="8"/>
        <v/>
      </c>
      <c r="Q38" s="38" t="s">
        <v>145</v>
      </c>
    </row>
    <row r="39" spans="1:17" s="3" customFormat="1" ht="15" hidden="1" customHeight="1" x14ac:dyDescent="0.25">
      <c r="A39" s="83" t="str">
        <f t="shared" si="5"/>
        <v>x</v>
      </c>
      <c r="B39" s="161" t="s">
        <v>63</v>
      </c>
      <c r="C39" s="160"/>
      <c r="D39" s="149">
        <v>0</v>
      </c>
      <c r="E39" s="184">
        <f t="shared" si="6"/>
        <v>0</v>
      </c>
      <c r="F39" s="184">
        <v>0</v>
      </c>
      <c r="G39" s="68">
        <f t="shared" si="9"/>
        <v>0</v>
      </c>
      <c r="H39" s="260"/>
      <c r="I39" s="184">
        <v>0</v>
      </c>
      <c r="J39" s="258" t="str">
        <f t="shared" si="11"/>
        <v/>
      </c>
      <c r="K39" s="110">
        <v>0</v>
      </c>
      <c r="L39" s="68">
        <f t="shared" si="12"/>
        <v>0</v>
      </c>
      <c r="M39" s="78" t="str">
        <f t="shared" si="13"/>
        <v/>
      </c>
      <c r="N39" s="58" t="str">
        <f t="shared" si="10"/>
        <v/>
      </c>
      <c r="O39" s="117" t="str">
        <f t="shared" si="7"/>
        <v/>
      </c>
      <c r="P39" s="104" t="str">
        <f t="shared" si="8"/>
        <v/>
      </c>
      <c r="Q39" s="38" t="s">
        <v>145</v>
      </c>
    </row>
    <row r="40" spans="1:17" s="1" customFormat="1" ht="15.75" x14ac:dyDescent="0.25">
      <c r="A40" s="83">
        <f t="shared" si="5"/>
        <v>22.5</v>
      </c>
      <c r="B40" s="159" t="s">
        <v>27</v>
      </c>
      <c r="C40" s="160">
        <v>188.13071629999999</v>
      </c>
      <c r="D40" s="149">
        <v>22.5</v>
      </c>
      <c r="E40" s="184">
        <f t="shared" si="6"/>
        <v>11.959769485021624</v>
      </c>
      <c r="F40" s="184">
        <v>12.6</v>
      </c>
      <c r="G40" s="67">
        <f t="shared" si="9"/>
        <v>9.9</v>
      </c>
      <c r="H40" s="259">
        <v>8585.1</v>
      </c>
      <c r="I40" s="184">
        <v>1099.7</v>
      </c>
      <c r="J40" s="258">
        <f t="shared" si="11"/>
        <v>12.809402336606446</v>
      </c>
      <c r="K40" s="110">
        <v>520.9</v>
      </c>
      <c r="L40" s="67">
        <f t="shared" si="12"/>
        <v>578.80000000000007</v>
      </c>
      <c r="M40" s="77">
        <f t="shared" si="13"/>
        <v>488.75555555555559</v>
      </c>
      <c r="N40" s="58">
        <f t="shared" si="10"/>
        <v>413.41269841269843</v>
      </c>
      <c r="O40" s="117">
        <f t="shared" si="7"/>
        <v>75.342857142857156</v>
      </c>
      <c r="P40" s="104" t="str">
        <f t="shared" si="8"/>
        <v>проверка</v>
      </c>
      <c r="Q40" s="38" t="s">
        <v>145</v>
      </c>
    </row>
    <row r="41" spans="1:17" s="1" customFormat="1" ht="15" hidden="1" customHeight="1" x14ac:dyDescent="0.25">
      <c r="A41" s="83" t="str">
        <f t="shared" si="5"/>
        <v>x</v>
      </c>
      <c r="B41" s="159" t="s">
        <v>28</v>
      </c>
      <c r="C41" s="160"/>
      <c r="D41" s="149">
        <v>0</v>
      </c>
      <c r="E41" s="184">
        <f t="shared" si="6"/>
        <v>0</v>
      </c>
      <c r="F41" s="184">
        <v>0</v>
      </c>
      <c r="G41" s="66">
        <f t="shared" si="9"/>
        <v>0</v>
      </c>
      <c r="H41" s="258"/>
      <c r="I41" s="184">
        <v>0</v>
      </c>
      <c r="J41" s="258" t="str">
        <f t="shared" si="11"/>
        <v/>
      </c>
      <c r="K41" s="110">
        <v>0</v>
      </c>
      <c r="L41" s="66">
        <f t="shared" si="12"/>
        <v>0</v>
      </c>
      <c r="M41" s="77" t="str">
        <f t="shared" si="13"/>
        <v/>
      </c>
      <c r="N41" s="57" t="str">
        <f t="shared" si="10"/>
        <v/>
      </c>
      <c r="O41" s="117" t="str">
        <f t="shared" si="7"/>
        <v/>
      </c>
      <c r="P41" s="104" t="str">
        <f t="shared" si="8"/>
        <v/>
      </c>
      <c r="Q41" s="38" t="s">
        <v>145</v>
      </c>
    </row>
    <row r="42" spans="1:17" s="1" customFormat="1" ht="15.75" hidden="1" x14ac:dyDescent="0.25">
      <c r="A42" s="83" t="str">
        <f t="shared" si="5"/>
        <v>x</v>
      </c>
      <c r="B42" s="159" t="s">
        <v>29</v>
      </c>
      <c r="C42" s="174" t="s">
        <v>155</v>
      </c>
      <c r="D42" s="149">
        <v>0</v>
      </c>
      <c r="E42" s="184">
        <f t="shared" si="6"/>
        <v>0</v>
      </c>
      <c r="F42" s="184">
        <v>0</v>
      </c>
      <c r="G42" s="66">
        <f t="shared" si="9"/>
        <v>0</v>
      </c>
      <c r="H42" s="258">
        <v>45</v>
      </c>
      <c r="I42" s="184">
        <v>0</v>
      </c>
      <c r="J42" s="258">
        <f t="shared" si="11"/>
        <v>0</v>
      </c>
      <c r="K42" s="110">
        <v>0</v>
      </c>
      <c r="L42" s="66">
        <f t="shared" si="12"/>
        <v>0</v>
      </c>
      <c r="M42" s="77" t="str">
        <f t="shared" si="13"/>
        <v/>
      </c>
      <c r="N42" s="58" t="str">
        <f t="shared" si="10"/>
        <v/>
      </c>
      <c r="O42" s="81" t="str">
        <f t="shared" si="7"/>
        <v/>
      </c>
      <c r="P42" s="104" t="str">
        <f t="shared" si="8"/>
        <v/>
      </c>
      <c r="Q42" s="38" t="s">
        <v>145</v>
      </c>
    </row>
    <row r="43" spans="1:17" s="1" customFormat="1" ht="15.75" hidden="1" x14ac:dyDescent="0.25">
      <c r="A43" s="83" t="str">
        <f t="shared" si="5"/>
        <v>x</v>
      </c>
      <c r="B43" s="159" t="s">
        <v>30</v>
      </c>
      <c r="C43" s="160" t="s">
        <v>155</v>
      </c>
      <c r="D43" s="149">
        <v>0</v>
      </c>
      <c r="E43" s="184">
        <f t="shared" si="6"/>
        <v>0</v>
      </c>
      <c r="F43" s="184">
        <v>0.38800000000000001</v>
      </c>
      <c r="G43" s="67">
        <f t="shared" si="9"/>
        <v>-0.38800000000000001</v>
      </c>
      <c r="H43" s="259">
        <v>698</v>
      </c>
      <c r="I43" s="184">
        <v>0</v>
      </c>
      <c r="J43" s="258">
        <f t="shared" si="11"/>
        <v>0</v>
      </c>
      <c r="K43" s="110">
        <v>16.141999999999999</v>
      </c>
      <c r="L43" s="67">
        <f t="shared" si="12"/>
        <v>-16.141999999999999</v>
      </c>
      <c r="M43" s="77" t="str">
        <f t="shared" si="13"/>
        <v/>
      </c>
      <c r="N43" s="58">
        <f t="shared" si="10"/>
        <v>416.03092783505156</v>
      </c>
      <c r="O43" s="117" t="str">
        <f t="shared" si="7"/>
        <v/>
      </c>
      <c r="P43" s="104" t="str">
        <f t="shared" si="8"/>
        <v/>
      </c>
      <c r="Q43" s="38" t="s">
        <v>145</v>
      </c>
    </row>
    <row r="44" spans="1:17" s="1" customFormat="1" ht="15" hidden="1" customHeight="1" x14ac:dyDescent="0.25">
      <c r="A44" s="83" t="str">
        <f t="shared" si="5"/>
        <v>x</v>
      </c>
      <c r="B44" s="159" t="s">
        <v>64</v>
      </c>
      <c r="C44" s="160"/>
      <c r="D44" s="149">
        <v>0</v>
      </c>
      <c r="E44" s="184">
        <f t="shared" si="6"/>
        <v>0</v>
      </c>
      <c r="F44" s="184">
        <v>0</v>
      </c>
      <c r="G44" s="67">
        <f t="shared" si="9"/>
        <v>0</v>
      </c>
      <c r="H44" s="259"/>
      <c r="I44" s="184">
        <v>0</v>
      </c>
      <c r="J44" s="258" t="str">
        <f t="shared" si="11"/>
        <v/>
      </c>
      <c r="K44" s="110">
        <v>0</v>
      </c>
      <c r="L44" s="67">
        <f t="shared" si="12"/>
        <v>0</v>
      </c>
      <c r="M44" s="77" t="str">
        <f t="shared" si="13"/>
        <v/>
      </c>
      <c r="N44" s="58" t="str">
        <f t="shared" si="10"/>
        <v/>
      </c>
      <c r="O44" s="117" t="str">
        <f t="shared" si="7"/>
        <v/>
      </c>
      <c r="P44" s="104" t="str">
        <f t="shared" si="8"/>
        <v/>
      </c>
      <c r="Q44" s="38" t="s">
        <v>145</v>
      </c>
    </row>
    <row r="45" spans="1:17" s="7" customFormat="1" ht="15.75" x14ac:dyDescent="0.25">
      <c r="A45" s="83">
        <f t="shared" si="5"/>
        <v>1.74</v>
      </c>
      <c r="B45" s="157" t="s">
        <v>62</v>
      </c>
      <c r="C45" s="158">
        <v>36.267130000000002</v>
      </c>
      <c r="D45" s="148">
        <f>SUM(D46:D52)</f>
        <v>1.74</v>
      </c>
      <c r="E45" s="190">
        <f t="shared" si="6"/>
        <v>4.7977328230824989</v>
      </c>
      <c r="F45" s="109">
        <f>SUM(F46:F52)</f>
        <v>0</v>
      </c>
      <c r="G45" s="69">
        <f t="shared" si="9"/>
        <v>1.74</v>
      </c>
      <c r="H45" s="261">
        <v>1747</v>
      </c>
      <c r="I45" s="190">
        <f>SUM(I46:I52)</f>
        <v>92.45</v>
      </c>
      <c r="J45" s="289">
        <f t="shared" si="11"/>
        <v>5.2919290211791647</v>
      </c>
      <c r="K45" s="183">
        <f>SUM(K46:K52)</f>
        <v>0</v>
      </c>
      <c r="L45" s="69">
        <f t="shared" si="12"/>
        <v>92.45</v>
      </c>
      <c r="M45" s="76">
        <f t="shared" si="13"/>
        <v>531.32183908045977</v>
      </c>
      <c r="N45" s="59" t="str">
        <f t="shared" si="10"/>
        <v/>
      </c>
      <c r="O45" s="117" t="str">
        <f t="shared" si="7"/>
        <v/>
      </c>
      <c r="P45" s="104" t="str">
        <f t="shared" si="8"/>
        <v>проверка</v>
      </c>
      <c r="Q45" s="38" t="s">
        <v>145</v>
      </c>
    </row>
    <row r="46" spans="1:17" s="1" customFormat="1" ht="15" hidden="1" customHeight="1" x14ac:dyDescent="0.25">
      <c r="A46" s="83" t="str">
        <f t="shared" si="5"/>
        <v>x</v>
      </c>
      <c r="B46" s="159" t="s">
        <v>81</v>
      </c>
      <c r="C46" s="160"/>
      <c r="D46" s="149">
        <v>0</v>
      </c>
      <c r="E46" s="184">
        <f t="shared" si="6"/>
        <v>0</v>
      </c>
      <c r="F46" s="184">
        <v>0</v>
      </c>
      <c r="G46" s="67">
        <f t="shared" si="9"/>
        <v>0</v>
      </c>
      <c r="H46" s="259"/>
      <c r="I46" s="184">
        <v>0</v>
      </c>
      <c r="J46" s="258" t="str">
        <f t="shared" si="11"/>
        <v/>
      </c>
      <c r="K46" s="110">
        <v>0</v>
      </c>
      <c r="L46" s="67">
        <f t="shared" si="12"/>
        <v>0</v>
      </c>
      <c r="M46" s="77" t="str">
        <f t="shared" si="13"/>
        <v/>
      </c>
      <c r="N46" s="58" t="str">
        <f t="shared" si="10"/>
        <v/>
      </c>
      <c r="O46" s="116" t="str">
        <f t="shared" si="7"/>
        <v/>
      </c>
      <c r="P46" s="104" t="str">
        <f t="shared" si="8"/>
        <v/>
      </c>
      <c r="Q46" s="38" t="s">
        <v>145</v>
      </c>
    </row>
    <row r="47" spans="1:17" s="1" customFormat="1" ht="15" hidden="1" customHeight="1" x14ac:dyDescent="0.25">
      <c r="A47" s="83" t="str">
        <f t="shared" si="5"/>
        <v>x</v>
      </c>
      <c r="B47" s="159" t="s">
        <v>82</v>
      </c>
      <c r="C47" s="160" t="s">
        <v>155</v>
      </c>
      <c r="D47" s="149">
        <v>0</v>
      </c>
      <c r="E47" s="184">
        <f t="shared" si="6"/>
        <v>0</v>
      </c>
      <c r="F47" s="184">
        <v>0</v>
      </c>
      <c r="G47" s="67">
        <f t="shared" si="9"/>
        <v>0</v>
      </c>
      <c r="H47" s="262">
        <v>7</v>
      </c>
      <c r="I47" s="184">
        <v>0</v>
      </c>
      <c r="J47" s="258">
        <f t="shared" si="11"/>
        <v>0</v>
      </c>
      <c r="K47" s="110">
        <v>0</v>
      </c>
      <c r="L47" s="67">
        <f t="shared" si="12"/>
        <v>0</v>
      </c>
      <c r="M47" s="77" t="str">
        <f t="shared" si="13"/>
        <v/>
      </c>
      <c r="N47" s="58" t="str">
        <f t="shared" si="10"/>
        <v/>
      </c>
      <c r="O47" s="117" t="str">
        <f t="shared" si="7"/>
        <v/>
      </c>
      <c r="P47" s="104" t="str">
        <f t="shared" si="8"/>
        <v/>
      </c>
      <c r="Q47" s="38" t="s">
        <v>145</v>
      </c>
    </row>
    <row r="48" spans="1:17" s="1" customFormat="1" ht="15" hidden="1" customHeight="1" x14ac:dyDescent="0.25">
      <c r="A48" s="83" t="str">
        <f t="shared" si="5"/>
        <v>x</v>
      </c>
      <c r="B48" s="159" t="s">
        <v>83</v>
      </c>
      <c r="C48" s="160"/>
      <c r="D48" s="149">
        <v>0</v>
      </c>
      <c r="E48" s="184">
        <f t="shared" si="6"/>
        <v>0</v>
      </c>
      <c r="F48" s="184">
        <v>0</v>
      </c>
      <c r="G48" s="67">
        <f t="shared" si="9"/>
        <v>0</v>
      </c>
      <c r="H48" s="269"/>
      <c r="I48" s="184">
        <v>0</v>
      </c>
      <c r="J48" s="258" t="str">
        <f t="shared" si="11"/>
        <v/>
      </c>
      <c r="K48" s="110">
        <v>0</v>
      </c>
      <c r="L48" s="67">
        <f t="shared" si="12"/>
        <v>0</v>
      </c>
      <c r="M48" s="77" t="str">
        <f t="shared" si="13"/>
        <v/>
      </c>
      <c r="N48" s="58" t="str">
        <f t="shared" si="10"/>
        <v/>
      </c>
      <c r="O48" s="117" t="str">
        <f t="shared" si="7"/>
        <v/>
      </c>
      <c r="P48" s="104" t="str">
        <f t="shared" si="8"/>
        <v/>
      </c>
      <c r="Q48" s="38" t="s">
        <v>145</v>
      </c>
    </row>
    <row r="49" spans="1:17" s="1" customFormat="1" ht="15.75" hidden="1" x14ac:dyDescent="0.25">
      <c r="A49" s="83" t="str">
        <f t="shared" si="5"/>
        <v>x</v>
      </c>
      <c r="B49" s="159" t="s">
        <v>84</v>
      </c>
      <c r="C49" s="160" t="s">
        <v>155</v>
      </c>
      <c r="D49" s="149">
        <v>0</v>
      </c>
      <c r="E49" s="184">
        <f t="shared" si="6"/>
        <v>0</v>
      </c>
      <c r="F49" s="184">
        <v>0</v>
      </c>
      <c r="G49" s="67">
        <f t="shared" si="9"/>
        <v>0</v>
      </c>
      <c r="H49" s="269">
        <v>210</v>
      </c>
      <c r="I49" s="184">
        <v>0</v>
      </c>
      <c r="J49" s="258">
        <f t="shared" si="11"/>
        <v>0</v>
      </c>
      <c r="K49" s="110">
        <v>0</v>
      </c>
      <c r="L49" s="70">
        <f t="shared" si="12"/>
        <v>0</v>
      </c>
      <c r="M49" s="77" t="str">
        <f t="shared" si="13"/>
        <v/>
      </c>
      <c r="N49" s="58" t="str">
        <f t="shared" si="10"/>
        <v/>
      </c>
      <c r="O49" s="117" t="str">
        <f t="shared" si="7"/>
        <v/>
      </c>
      <c r="P49" s="104" t="str">
        <f t="shared" si="8"/>
        <v/>
      </c>
      <c r="Q49" s="38" t="s">
        <v>145</v>
      </c>
    </row>
    <row r="50" spans="1:17" s="1" customFormat="1" ht="15" hidden="1" customHeight="1" x14ac:dyDescent="0.25">
      <c r="A50" s="83" t="str">
        <f t="shared" si="5"/>
        <v>x</v>
      </c>
      <c r="B50" s="159" t="s">
        <v>96</v>
      </c>
      <c r="C50" s="160"/>
      <c r="D50" s="149">
        <v>0</v>
      </c>
      <c r="E50" s="184">
        <f t="shared" si="6"/>
        <v>0</v>
      </c>
      <c r="F50" s="184">
        <v>0</v>
      </c>
      <c r="G50" s="67">
        <f t="shared" si="9"/>
        <v>0</v>
      </c>
      <c r="H50" s="269"/>
      <c r="I50" s="184">
        <v>0</v>
      </c>
      <c r="J50" s="258" t="str">
        <f t="shared" si="11"/>
        <v/>
      </c>
      <c r="K50" s="110">
        <v>0</v>
      </c>
      <c r="L50" s="70">
        <f t="shared" si="12"/>
        <v>0</v>
      </c>
      <c r="M50" s="77" t="str">
        <f t="shared" si="13"/>
        <v/>
      </c>
      <c r="N50" s="58" t="str">
        <f t="shared" si="10"/>
        <v/>
      </c>
      <c r="O50" s="117" t="str">
        <f t="shared" si="7"/>
        <v/>
      </c>
      <c r="P50" s="104" t="str">
        <f t="shared" si="8"/>
        <v/>
      </c>
      <c r="Q50" s="38" t="s">
        <v>145</v>
      </c>
    </row>
    <row r="51" spans="1:17" s="1" customFormat="1" ht="15" hidden="1" customHeight="1" x14ac:dyDescent="0.25">
      <c r="A51" s="83" t="str">
        <f t="shared" si="5"/>
        <v>x</v>
      </c>
      <c r="B51" s="159" t="s">
        <v>85</v>
      </c>
      <c r="C51" s="160" t="s">
        <v>122</v>
      </c>
      <c r="D51" s="149">
        <v>0</v>
      </c>
      <c r="E51" s="184">
        <f t="shared" si="6"/>
        <v>0</v>
      </c>
      <c r="F51" s="184">
        <v>0</v>
      </c>
      <c r="G51" s="67">
        <f t="shared" si="9"/>
        <v>0</v>
      </c>
      <c r="H51" s="269"/>
      <c r="I51" s="184">
        <v>0</v>
      </c>
      <c r="J51" s="258" t="str">
        <f t="shared" si="11"/>
        <v/>
      </c>
      <c r="K51" s="110">
        <v>0</v>
      </c>
      <c r="L51" s="70">
        <f t="shared" si="12"/>
        <v>0</v>
      </c>
      <c r="M51" s="77" t="str">
        <f t="shared" si="13"/>
        <v/>
      </c>
      <c r="N51" s="58" t="str">
        <f t="shared" si="10"/>
        <v/>
      </c>
      <c r="O51" s="117" t="str">
        <f t="shared" si="7"/>
        <v/>
      </c>
      <c r="P51" s="104" t="str">
        <f t="shared" si="8"/>
        <v/>
      </c>
      <c r="Q51" s="38" t="s">
        <v>145</v>
      </c>
    </row>
    <row r="52" spans="1:17" s="1" customFormat="1" ht="15.75" x14ac:dyDescent="0.25">
      <c r="A52" s="83">
        <f t="shared" si="5"/>
        <v>1.74</v>
      </c>
      <c r="B52" s="159" t="s">
        <v>97</v>
      </c>
      <c r="C52" s="160">
        <v>30.942129999999999</v>
      </c>
      <c r="D52" s="149">
        <v>1.74</v>
      </c>
      <c r="E52" s="184">
        <f t="shared" si="6"/>
        <v>5.6234008453845945</v>
      </c>
      <c r="F52" s="184">
        <v>0</v>
      </c>
      <c r="G52" s="217">
        <f t="shared" si="9"/>
        <v>1.74</v>
      </c>
      <c r="H52" s="269">
        <v>1530</v>
      </c>
      <c r="I52" s="184">
        <v>92.45</v>
      </c>
      <c r="J52" s="258">
        <f t="shared" si="11"/>
        <v>6.0424836601307197</v>
      </c>
      <c r="K52" s="110">
        <v>0</v>
      </c>
      <c r="L52" s="71">
        <f t="shared" si="12"/>
        <v>92.45</v>
      </c>
      <c r="M52" s="77">
        <f t="shared" si="13"/>
        <v>531.32183908045977</v>
      </c>
      <c r="N52" s="60" t="str">
        <f t="shared" si="10"/>
        <v/>
      </c>
      <c r="O52" s="117" t="str">
        <f t="shared" si="7"/>
        <v/>
      </c>
      <c r="P52" s="104" t="str">
        <f t="shared" si="8"/>
        <v>проверка</v>
      </c>
      <c r="Q52" s="38" t="s">
        <v>145</v>
      </c>
    </row>
    <row r="53" spans="1:17" s="7" customFormat="1" ht="15.75" hidden="1" x14ac:dyDescent="0.25">
      <c r="A53" s="83" t="str">
        <f t="shared" si="5"/>
        <v>x</v>
      </c>
      <c r="B53" s="162" t="s">
        <v>31</v>
      </c>
      <c r="C53" s="163">
        <v>204.69390000000001</v>
      </c>
      <c r="D53" s="150">
        <f>SUM(D54:D67)</f>
        <v>0</v>
      </c>
      <c r="E53" s="191">
        <f t="shared" si="6"/>
        <v>0</v>
      </c>
      <c r="F53" s="111">
        <f>SUM(F54:F67)</f>
        <v>0</v>
      </c>
      <c r="G53" s="124">
        <f t="shared" si="9"/>
        <v>0</v>
      </c>
      <c r="H53" s="270">
        <v>7224.0420000000004</v>
      </c>
      <c r="I53" s="191">
        <f>SUM(I54:I67)</f>
        <v>0</v>
      </c>
      <c r="J53" s="289">
        <f t="shared" si="11"/>
        <v>0</v>
      </c>
      <c r="K53" s="183">
        <f>SUM(K54:K67)</f>
        <v>0</v>
      </c>
      <c r="L53" s="130">
        <f t="shared" si="12"/>
        <v>0</v>
      </c>
      <c r="M53" s="76" t="str">
        <f t="shared" si="13"/>
        <v/>
      </c>
      <c r="N53" s="61" t="str">
        <f t="shared" si="10"/>
        <v/>
      </c>
      <c r="O53" s="118" t="str">
        <f t="shared" si="7"/>
        <v/>
      </c>
      <c r="P53" s="104" t="str">
        <f t="shared" si="8"/>
        <v/>
      </c>
      <c r="Q53" s="38" t="s">
        <v>145</v>
      </c>
    </row>
    <row r="54" spans="1:17" s="9" customFormat="1" ht="15.75" hidden="1" x14ac:dyDescent="0.25">
      <c r="A54" s="83" t="str">
        <f t="shared" si="5"/>
        <v>x</v>
      </c>
      <c r="B54" s="164" t="s">
        <v>86</v>
      </c>
      <c r="C54" s="160">
        <v>44.319499999999998</v>
      </c>
      <c r="D54" s="149">
        <v>0</v>
      </c>
      <c r="E54" s="184">
        <f t="shared" si="6"/>
        <v>0</v>
      </c>
      <c r="F54" s="184">
        <v>0</v>
      </c>
      <c r="G54" s="218">
        <f t="shared" si="9"/>
        <v>0</v>
      </c>
      <c r="H54" s="271">
        <v>1305</v>
      </c>
      <c r="I54" s="184">
        <v>0</v>
      </c>
      <c r="J54" s="258">
        <f t="shared" si="11"/>
        <v>0</v>
      </c>
      <c r="K54" s="110">
        <v>0</v>
      </c>
      <c r="L54" s="72">
        <f t="shared" si="12"/>
        <v>0</v>
      </c>
      <c r="M54" s="79" t="str">
        <f t="shared" si="13"/>
        <v/>
      </c>
      <c r="N54" s="62" t="str">
        <f t="shared" si="10"/>
        <v/>
      </c>
      <c r="O54" s="119" t="str">
        <f t="shared" si="7"/>
        <v/>
      </c>
      <c r="P54" s="104" t="str">
        <f t="shared" si="8"/>
        <v/>
      </c>
      <c r="Q54" s="38" t="s">
        <v>145</v>
      </c>
    </row>
    <row r="55" spans="1:17" s="1" customFormat="1" ht="15" hidden="1" customHeight="1" x14ac:dyDescent="0.25">
      <c r="A55" s="83" t="str">
        <f t="shared" si="5"/>
        <v>x</v>
      </c>
      <c r="B55" s="164" t="s">
        <v>87</v>
      </c>
      <c r="C55" s="160"/>
      <c r="D55" s="149">
        <v>0</v>
      </c>
      <c r="E55" s="184">
        <f t="shared" si="6"/>
        <v>0</v>
      </c>
      <c r="F55" s="184">
        <v>0</v>
      </c>
      <c r="G55" s="66">
        <f t="shared" si="9"/>
        <v>0</v>
      </c>
      <c r="H55" s="271"/>
      <c r="I55" s="184">
        <v>0</v>
      </c>
      <c r="J55" s="258" t="str">
        <f t="shared" si="11"/>
        <v/>
      </c>
      <c r="K55" s="110">
        <v>0</v>
      </c>
      <c r="L55" s="73">
        <f t="shared" si="12"/>
        <v>0</v>
      </c>
      <c r="M55" s="79" t="str">
        <f t="shared" si="13"/>
        <v/>
      </c>
      <c r="N55" s="58" t="str">
        <f t="shared" si="10"/>
        <v/>
      </c>
      <c r="O55" s="120" t="str">
        <f t="shared" si="7"/>
        <v/>
      </c>
      <c r="P55" s="104" t="str">
        <f t="shared" si="8"/>
        <v/>
      </c>
      <c r="Q55" s="38" t="s">
        <v>145</v>
      </c>
    </row>
    <row r="56" spans="1:17" s="1" customFormat="1" ht="15.75" hidden="1" x14ac:dyDescent="0.25">
      <c r="A56" s="83" t="str">
        <f t="shared" si="5"/>
        <v>x</v>
      </c>
      <c r="B56" s="164" t="s">
        <v>88</v>
      </c>
      <c r="C56" s="160">
        <v>22.6022</v>
      </c>
      <c r="D56" s="149">
        <v>0</v>
      </c>
      <c r="E56" s="184">
        <f t="shared" si="6"/>
        <v>0</v>
      </c>
      <c r="F56" s="184">
        <v>0</v>
      </c>
      <c r="G56" s="66">
        <f t="shared" si="9"/>
        <v>0</v>
      </c>
      <c r="H56" s="271">
        <v>850</v>
      </c>
      <c r="I56" s="184">
        <v>0</v>
      </c>
      <c r="J56" s="258">
        <f t="shared" si="11"/>
        <v>0</v>
      </c>
      <c r="K56" s="110">
        <v>0</v>
      </c>
      <c r="L56" s="73">
        <f t="shared" si="12"/>
        <v>0</v>
      </c>
      <c r="M56" s="79" t="str">
        <f t="shared" si="13"/>
        <v/>
      </c>
      <c r="N56" s="58" t="str">
        <f t="shared" si="10"/>
        <v/>
      </c>
      <c r="O56" s="117" t="str">
        <f t="shared" si="7"/>
        <v/>
      </c>
      <c r="P56" s="104" t="str">
        <f t="shared" si="8"/>
        <v/>
      </c>
      <c r="Q56" s="38" t="s">
        <v>145</v>
      </c>
    </row>
    <row r="57" spans="1:17" s="1" customFormat="1" ht="15.75" hidden="1" x14ac:dyDescent="0.25">
      <c r="A57" s="83" t="str">
        <f t="shared" si="5"/>
        <v>x</v>
      </c>
      <c r="B57" s="164" t="s">
        <v>89</v>
      </c>
      <c r="C57" s="160">
        <v>50.055</v>
      </c>
      <c r="D57" s="149">
        <v>0</v>
      </c>
      <c r="E57" s="184">
        <f t="shared" si="6"/>
        <v>0</v>
      </c>
      <c r="F57" s="184">
        <v>0</v>
      </c>
      <c r="G57" s="66">
        <f t="shared" si="9"/>
        <v>0</v>
      </c>
      <c r="H57" s="271">
        <v>1902</v>
      </c>
      <c r="I57" s="184">
        <v>0</v>
      </c>
      <c r="J57" s="258">
        <f t="shared" si="11"/>
        <v>0</v>
      </c>
      <c r="K57" s="110">
        <v>0</v>
      </c>
      <c r="L57" s="73">
        <f t="shared" si="12"/>
        <v>0</v>
      </c>
      <c r="M57" s="79" t="str">
        <f t="shared" si="13"/>
        <v/>
      </c>
      <c r="N57" s="58" t="str">
        <f t="shared" si="10"/>
        <v/>
      </c>
      <c r="O57" s="117" t="str">
        <f t="shared" si="7"/>
        <v/>
      </c>
      <c r="P57" s="104" t="str">
        <f t="shared" si="8"/>
        <v/>
      </c>
      <c r="Q57" s="38" t="s">
        <v>145</v>
      </c>
    </row>
    <row r="58" spans="1:17" s="1" customFormat="1" ht="15" hidden="1" customHeight="1" x14ac:dyDescent="0.25">
      <c r="A58" s="83" t="str">
        <f t="shared" si="5"/>
        <v>x</v>
      </c>
      <c r="B58" s="164" t="s">
        <v>57</v>
      </c>
      <c r="C58" s="160"/>
      <c r="D58" s="149">
        <v>0</v>
      </c>
      <c r="E58" s="184">
        <f t="shared" si="6"/>
        <v>0</v>
      </c>
      <c r="F58" s="184">
        <v>0</v>
      </c>
      <c r="G58" s="66">
        <f t="shared" si="9"/>
        <v>0</v>
      </c>
      <c r="H58" s="271"/>
      <c r="I58" s="184">
        <v>0</v>
      </c>
      <c r="J58" s="258" t="str">
        <f t="shared" si="11"/>
        <v/>
      </c>
      <c r="K58" s="110">
        <v>0</v>
      </c>
      <c r="L58" s="66">
        <f t="shared" si="12"/>
        <v>0</v>
      </c>
      <c r="M58" s="79" t="str">
        <f t="shared" si="13"/>
        <v/>
      </c>
      <c r="N58" s="58" t="str">
        <f t="shared" ref="N58:N74" si="14">IFERROR(IF(F58&gt;0,K58/F58*10,""),"")</f>
        <v/>
      </c>
      <c r="O58" s="117" t="str">
        <f t="shared" si="7"/>
        <v/>
      </c>
      <c r="P58" s="104" t="str">
        <f t="shared" si="8"/>
        <v/>
      </c>
      <c r="Q58" s="38" t="s">
        <v>145</v>
      </c>
    </row>
    <row r="59" spans="1:17" s="1" customFormat="1" ht="15.75" hidden="1" x14ac:dyDescent="0.25">
      <c r="A59" s="83" t="str">
        <f t="shared" si="5"/>
        <v>x</v>
      </c>
      <c r="B59" s="164" t="s">
        <v>32</v>
      </c>
      <c r="C59" s="174">
        <v>0.87549999999999994</v>
      </c>
      <c r="D59" s="149">
        <v>0</v>
      </c>
      <c r="E59" s="184">
        <f t="shared" si="6"/>
        <v>0</v>
      </c>
      <c r="F59" s="184">
        <v>0</v>
      </c>
      <c r="G59" s="66">
        <f t="shared" si="9"/>
        <v>0</v>
      </c>
      <c r="H59" s="264">
        <v>25</v>
      </c>
      <c r="I59" s="184">
        <v>0</v>
      </c>
      <c r="J59" s="258">
        <f t="shared" si="11"/>
        <v>0</v>
      </c>
      <c r="K59" s="110">
        <v>0</v>
      </c>
      <c r="L59" s="66">
        <f t="shared" si="12"/>
        <v>0</v>
      </c>
      <c r="M59" s="79" t="str">
        <f t="shared" si="13"/>
        <v/>
      </c>
      <c r="N59" s="58" t="str">
        <f t="shared" si="14"/>
        <v/>
      </c>
      <c r="O59" s="117" t="str">
        <f t="shared" si="7"/>
        <v/>
      </c>
      <c r="P59" s="104" t="str">
        <f t="shared" si="8"/>
        <v/>
      </c>
      <c r="Q59" s="38" t="s">
        <v>145</v>
      </c>
    </row>
    <row r="60" spans="1:17" s="1" customFormat="1" ht="15" hidden="1" customHeight="1" x14ac:dyDescent="0.25">
      <c r="A60" s="83" t="str">
        <f t="shared" si="5"/>
        <v>x</v>
      </c>
      <c r="B60" s="164" t="s">
        <v>60</v>
      </c>
      <c r="C60" s="160"/>
      <c r="D60" s="149">
        <v>0</v>
      </c>
      <c r="E60" s="184">
        <f t="shared" si="6"/>
        <v>0</v>
      </c>
      <c r="F60" s="184">
        <v>0</v>
      </c>
      <c r="G60" s="66">
        <f t="shared" si="9"/>
        <v>0</v>
      </c>
      <c r="H60" s="258"/>
      <c r="I60" s="184">
        <v>0</v>
      </c>
      <c r="J60" s="258" t="str">
        <f t="shared" si="11"/>
        <v/>
      </c>
      <c r="K60" s="110">
        <v>0</v>
      </c>
      <c r="L60" s="66">
        <f t="shared" si="12"/>
        <v>0</v>
      </c>
      <c r="M60" s="79" t="str">
        <f t="shared" si="13"/>
        <v/>
      </c>
      <c r="N60" s="58" t="str">
        <f t="shared" si="14"/>
        <v/>
      </c>
      <c r="O60" s="117" t="str">
        <f t="shared" si="7"/>
        <v/>
      </c>
      <c r="P60" s="104" t="str">
        <f t="shared" si="8"/>
        <v/>
      </c>
      <c r="Q60" s="38" t="s">
        <v>145</v>
      </c>
    </row>
    <row r="61" spans="1:17" s="1" customFormat="1" ht="15" hidden="1" customHeight="1" x14ac:dyDescent="0.25">
      <c r="A61" s="83" t="str">
        <f t="shared" si="5"/>
        <v>x</v>
      </c>
      <c r="B61" s="164" t="s">
        <v>33</v>
      </c>
      <c r="C61" s="160"/>
      <c r="D61" s="149">
        <v>0</v>
      </c>
      <c r="E61" s="184">
        <f t="shared" si="6"/>
        <v>0</v>
      </c>
      <c r="F61" s="184">
        <v>0</v>
      </c>
      <c r="G61" s="66">
        <f t="shared" si="9"/>
        <v>0</v>
      </c>
      <c r="H61" s="258"/>
      <c r="I61" s="184">
        <v>0</v>
      </c>
      <c r="J61" s="258" t="str">
        <f t="shared" si="11"/>
        <v/>
      </c>
      <c r="K61" s="110">
        <v>0</v>
      </c>
      <c r="L61" s="66">
        <f t="shared" si="12"/>
        <v>0</v>
      </c>
      <c r="M61" s="79" t="str">
        <f t="shared" si="13"/>
        <v/>
      </c>
      <c r="N61" s="58" t="str">
        <f t="shared" si="14"/>
        <v/>
      </c>
      <c r="O61" s="117" t="str">
        <f t="shared" si="7"/>
        <v/>
      </c>
      <c r="P61" s="104" t="str">
        <f t="shared" si="8"/>
        <v/>
      </c>
      <c r="Q61" s="38" t="s">
        <v>145</v>
      </c>
    </row>
    <row r="62" spans="1:17" s="1" customFormat="1" ht="15.75" hidden="1" x14ac:dyDescent="0.25">
      <c r="A62" s="83" t="str">
        <f t="shared" si="5"/>
        <v>x</v>
      </c>
      <c r="B62" s="164" t="s">
        <v>90</v>
      </c>
      <c r="C62" s="160">
        <v>13.1662</v>
      </c>
      <c r="D62" s="149">
        <v>0</v>
      </c>
      <c r="E62" s="184">
        <f t="shared" si="6"/>
        <v>0</v>
      </c>
      <c r="F62" s="184">
        <v>0</v>
      </c>
      <c r="G62" s="66">
        <f t="shared" si="9"/>
        <v>0</v>
      </c>
      <c r="H62" s="258">
        <v>310</v>
      </c>
      <c r="I62" s="184">
        <v>0</v>
      </c>
      <c r="J62" s="258">
        <f t="shared" si="11"/>
        <v>0</v>
      </c>
      <c r="K62" s="110">
        <v>0</v>
      </c>
      <c r="L62" s="66">
        <f t="shared" si="12"/>
        <v>0</v>
      </c>
      <c r="M62" s="79" t="str">
        <f t="shared" si="13"/>
        <v/>
      </c>
      <c r="N62" s="58" t="str">
        <f t="shared" si="14"/>
        <v/>
      </c>
      <c r="O62" s="117" t="str">
        <f t="shared" si="7"/>
        <v/>
      </c>
      <c r="P62" s="104" t="str">
        <f t="shared" si="8"/>
        <v/>
      </c>
      <c r="Q62" s="38" t="s">
        <v>145</v>
      </c>
    </row>
    <row r="63" spans="1:17" s="1" customFormat="1" ht="15.75" hidden="1" x14ac:dyDescent="0.25">
      <c r="A63" s="83" t="str">
        <f t="shared" si="5"/>
        <v>x</v>
      </c>
      <c r="B63" s="164" t="s">
        <v>34</v>
      </c>
      <c r="C63" s="174">
        <v>0.96299999999999997</v>
      </c>
      <c r="D63" s="149">
        <v>0</v>
      </c>
      <c r="E63" s="184">
        <f t="shared" si="6"/>
        <v>0</v>
      </c>
      <c r="F63" s="184">
        <v>0</v>
      </c>
      <c r="G63" s="66">
        <f t="shared" si="9"/>
        <v>0</v>
      </c>
      <c r="H63" s="258">
        <v>28.9</v>
      </c>
      <c r="I63" s="184">
        <v>0</v>
      </c>
      <c r="J63" s="258">
        <f t="shared" si="11"/>
        <v>0</v>
      </c>
      <c r="K63" s="110">
        <v>0</v>
      </c>
      <c r="L63" s="66">
        <f t="shared" si="12"/>
        <v>0</v>
      </c>
      <c r="M63" s="79" t="str">
        <f t="shared" si="13"/>
        <v/>
      </c>
      <c r="N63" s="58" t="str">
        <f t="shared" si="14"/>
        <v/>
      </c>
      <c r="O63" s="117" t="str">
        <f t="shared" si="7"/>
        <v/>
      </c>
      <c r="P63" s="104" t="str">
        <f t="shared" si="8"/>
        <v/>
      </c>
      <c r="Q63" s="38" t="s">
        <v>145</v>
      </c>
    </row>
    <row r="64" spans="1:17" s="1" customFormat="1" ht="15.75" hidden="1" x14ac:dyDescent="0.25">
      <c r="A64" s="83" t="str">
        <f t="shared" si="5"/>
        <v>x</v>
      </c>
      <c r="B64" s="164" t="s">
        <v>35</v>
      </c>
      <c r="C64" s="160">
        <v>53.971499999999999</v>
      </c>
      <c r="D64" s="149">
        <v>0</v>
      </c>
      <c r="E64" s="184">
        <f t="shared" si="6"/>
        <v>0</v>
      </c>
      <c r="F64" s="184">
        <v>0</v>
      </c>
      <c r="G64" s="67">
        <f t="shared" si="9"/>
        <v>0</v>
      </c>
      <c r="H64" s="259">
        <v>2210</v>
      </c>
      <c r="I64" s="184">
        <v>0</v>
      </c>
      <c r="J64" s="258">
        <f t="shared" si="11"/>
        <v>0</v>
      </c>
      <c r="K64" s="110">
        <v>0</v>
      </c>
      <c r="L64" s="67">
        <f t="shared" si="12"/>
        <v>0</v>
      </c>
      <c r="M64" s="79" t="str">
        <f t="shared" si="13"/>
        <v/>
      </c>
      <c r="N64" s="58" t="str">
        <f t="shared" si="14"/>
        <v/>
      </c>
      <c r="O64" s="117" t="str">
        <f t="shared" si="7"/>
        <v/>
      </c>
      <c r="P64" s="104" t="str">
        <f t="shared" si="8"/>
        <v/>
      </c>
      <c r="Q64" s="38" t="s">
        <v>145</v>
      </c>
    </row>
    <row r="65" spans="1:17" s="1" customFormat="1" ht="15" hidden="1" customHeight="1" x14ac:dyDescent="0.25">
      <c r="A65" s="83" t="str">
        <f t="shared" si="5"/>
        <v>x</v>
      </c>
      <c r="B65" s="159" t="s">
        <v>36</v>
      </c>
      <c r="C65" s="160"/>
      <c r="D65" s="149">
        <v>0</v>
      </c>
      <c r="E65" s="184">
        <f t="shared" si="6"/>
        <v>0</v>
      </c>
      <c r="F65" s="184">
        <v>0</v>
      </c>
      <c r="G65" s="66">
        <f t="shared" si="9"/>
        <v>0</v>
      </c>
      <c r="H65" s="258"/>
      <c r="I65" s="184">
        <v>0</v>
      </c>
      <c r="J65" s="258" t="str">
        <f t="shared" si="11"/>
        <v/>
      </c>
      <c r="K65" s="110">
        <v>0</v>
      </c>
      <c r="L65" s="66">
        <f t="shared" si="12"/>
        <v>0</v>
      </c>
      <c r="M65" s="77" t="str">
        <f t="shared" si="13"/>
        <v/>
      </c>
      <c r="N65" s="58" t="str">
        <f t="shared" si="14"/>
        <v/>
      </c>
      <c r="O65" s="117" t="str">
        <f t="shared" si="7"/>
        <v/>
      </c>
      <c r="P65" s="104" t="str">
        <f t="shared" si="8"/>
        <v/>
      </c>
      <c r="Q65" s="38" t="s">
        <v>145</v>
      </c>
    </row>
    <row r="66" spans="1:17" s="1" customFormat="1" ht="15.75" hidden="1" x14ac:dyDescent="0.25">
      <c r="A66" s="83" t="str">
        <f t="shared" si="5"/>
        <v>x</v>
      </c>
      <c r="B66" s="164" t="s">
        <v>37</v>
      </c>
      <c r="C66" s="160" t="s">
        <v>155</v>
      </c>
      <c r="D66" s="149">
        <v>0</v>
      </c>
      <c r="E66" s="184">
        <f t="shared" si="6"/>
        <v>0</v>
      </c>
      <c r="F66" s="184">
        <v>0</v>
      </c>
      <c r="G66" s="66">
        <f t="shared" si="9"/>
        <v>0</v>
      </c>
      <c r="H66" s="258">
        <v>334.1</v>
      </c>
      <c r="I66" s="184">
        <v>0</v>
      </c>
      <c r="J66" s="258">
        <f t="shared" si="11"/>
        <v>0</v>
      </c>
      <c r="K66" s="110">
        <v>0</v>
      </c>
      <c r="L66" s="66">
        <f t="shared" si="12"/>
        <v>0</v>
      </c>
      <c r="M66" s="77" t="str">
        <f t="shared" si="13"/>
        <v/>
      </c>
      <c r="N66" s="58" t="str">
        <f t="shared" si="14"/>
        <v/>
      </c>
      <c r="O66" s="117" t="str">
        <f t="shared" si="7"/>
        <v/>
      </c>
      <c r="P66" s="104" t="str">
        <f t="shared" si="8"/>
        <v/>
      </c>
      <c r="Q66" s="38" t="s">
        <v>145</v>
      </c>
    </row>
    <row r="67" spans="1:17" s="1" customFormat="1" ht="15.75" hidden="1" x14ac:dyDescent="0.25">
      <c r="A67" s="83" t="str">
        <f t="shared" si="5"/>
        <v>x</v>
      </c>
      <c r="B67" s="164" t="s">
        <v>38</v>
      </c>
      <c r="C67" s="160" t="s">
        <v>155</v>
      </c>
      <c r="D67" s="149">
        <v>0</v>
      </c>
      <c r="E67" s="184">
        <f t="shared" si="6"/>
        <v>0</v>
      </c>
      <c r="F67" s="184">
        <v>0</v>
      </c>
      <c r="G67" s="66">
        <f t="shared" si="9"/>
        <v>0</v>
      </c>
      <c r="H67" s="258">
        <v>259.04199999999997</v>
      </c>
      <c r="I67" s="184">
        <v>0</v>
      </c>
      <c r="J67" s="258">
        <f t="shared" si="11"/>
        <v>0</v>
      </c>
      <c r="K67" s="110">
        <v>0</v>
      </c>
      <c r="L67" s="66">
        <f t="shared" si="12"/>
        <v>0</v>
      </c>
      <c r="M67" s="77" t="str">
        <f t="shared" si="13"/>
        <v/>
      </c>
      <c r="N67" s="58" t="str">
        <f t="shared" si="14"/>
        <v/>
      </c>
      <c r="O67" s="117" t="str">
        <f t="shared" si="7"/>
        <v/>
      </c>
      <c r="P67" s="104" t="str">
        <f t="shared" si="8"/>
        <v/>
      </c>
      <c r="Q67" s="38" t="s">
        <v>145</v>
      </c>
    </row>
    <row r="68" spans="1:17" s="7" customFormat="1" ht="15.75" hidden="1" customHeight="1" x14ac:dyDescent="0.25">
      <c r="A68" s="83" t="str">
        <f t="shared" si="5"/>
        <v>x</v>
      </c>
      <c r="B68" s="165" t="s">
        <v>124</v>
      </c>
      <c r="C68" s="163"/>
      <c r="D68" s="150">
        <f>SUM(D69:D74)</f>
        <v>0</v>
      </c>
      <c r="E68" s="191">
        <f t="shared" si="6"/>
        <v>0</v>
      </c>
      <c r="F68" s="183">
        <f>SUM(F69:F74)</f>
        <v>0</v>
      </c>
      <c r="G68" s="86">
        <f t="shared" si="9"/>
        <v>0</v>
      </c>
      <c r="H68" s="265">
        <v>0</v>
      </c>
      <c r="I68" s="267">
        <f>SUM(I69:I74)</f>
        <v>0</v>
      </c>
      <c r="J68" s="289" t="str">
        <f t="shared" si="11"/>
        <v/>
      </c>
      <c r="K68" s="183">
        <f>SUM(K69:K74)</f>
        <v>0</v>
      </c>
      <c r="L68" s="86">
        <f t="shared" si="12"/>
        <v>0</v>
      </c>
      <c r="M68" s="84" t="str">
        <f t="shared" si="13"/>
        <v/>
      </c>
      <c r="N68" s="85" t="str">
        <f t="shared" si="14"/>
        <v/>
      </c>
      <c r="O68" s="117" t="str">
        <f t="shared" si="7"/>
        <v/>
      </c>
      <c r="P68" s="104" t="str">
        <f t="shared" si="8"/>
        <v/>
      </c>
      <c r="Q68" s="38" t="s">
        <v>145</v>
      </c>
    </row>
    <row r="69" spans="1:17" s="1" customFormat="1" ht="15" hidden="1" customHeight="1" x14ac:dyDescent="0.25">
      <c r="A69" s="83" t="str">
        <f t="shared" si="5"/>
        <v>x</v>
      </c>
      <c r="B69" s="164" t="s">
        <v>91</v>
      </c>
      <c r="C69" s="160"/>
      <c r="D69" s="149">
        <v>0</v>
      </c>
      <c r="E69" s="184">
        <f t="shared" si="6"/>
        <v>0</v>
      </c>
      <c r="F69" s="184">
        <v>0</v>
      </c>
      <c r="G69" s="66">
        <f t="shared" si="9"/>
        <v>0</v>
      </c>
      <c r="H69" s="258"/>
      <c r="I69" s="184">
        <v>0</v>
      </c>
      <c r="J69" s="258" t="str">
        <f t="shared" ref="J69:J100" si="15">IFERROR(I69/H69*100,"")</f>
        <v/>
      </c>
      <c r="K69" s="110">
        <v>0</v>
      </c>
      <c r="L69" s="66">
        <f t="shared" ref="L69:L100" si="16">IFERROR((I69-K69),"")</f>
        <v>0</v>
      </c>
      <c r="M69" s="79" t="str">
        <f t="shared" ref="M69:M101" si="17">IFERROR(IF(D69&gt;0,I69/D69*10,""),"")</f>
        <v/>
      </c>
      <c r="N69" s="58" t="str">
        <f t="shared" si="14"/>
        <v/>
      </c>
      <c r="O69" s="107" t="str">
        <f t="shared" si="7"/>
        <v/>
      </c>
      <c r="P69" s="104" t="str">
        <f t="shared" si="8"/>
        <v/>
      </c>
      <c r="Q69" s="38" t="s">
        <v>145</v>
      </c>
    </row>
    <row r="70" spans="1:17" s="1" customFormat="1" ht="15" hidden="1" customHeight="1" x14ac:dyDescent="0.25">
      <c r="A70" s="83" t="str">
        <f t="shared" ref="A70:A101" si="18">IF(OR(D70="",D70=0),"x",D70)</f>
        <v>x</v>
      </c>
      <c r="B70" s="166" t="s">
        <v>39</v>
      </c>
      <c r="C70" s="160"/>
      <c r="D70" s="149">
        <v>0</v>
      </c>
      <c r="E70" s="184">
        <f t="shared" ref="E70:E101" si="19">IFERROR(D70/C70*100,0)</f>
        <v>0</v>
      </c>
      <c r="F70" s="184">
        <v>0</v>
      </c>
      <c r="G70" s="66">
        <f t="shared" si="9"/>
        <v>0</v>
      </c>
      <c r="H70" s="258"/>
      <c r="I70" s="184">
        <v>0</v>
      </c>
      <c r="J70" s="258" t="str">
        <f t="shared" si="15"/>
        <v/>
      </c>
      <c r="K70" s="110">
        <v>0</v>
      </c>
      <c r="L70" s="66">
        <f t="shared" si="16"/>
        <v>0</v>
      </c>
      <c r="M70" s="79" t="str">
        <f t="shared" si="17"/>
        <v/>
      </c>
      <c r="N70" s="58" t="str">
        <f t="shared" si="14"/>
        <v/>
      </c>
      <c r="O70" s="117" t="str">
        <f t="shared" ref="O70:O101" si="20">IFERROR(M70-N70,"")</f>
        <v/>
      </c>
      <c r="P70" s="104" t="str">
        <f t="shared" ref="P70:P101" si="21">IF(L70&gt;K70,"проверка","")</f>
        <v/>
      </c>
      <c r="Q70" s="38" t="s">
        <v>145</v>
      </c>
    </row>
    <row r="71" spans="1:17" s="1" customFormat="1" ht="15" hidden="1" customHeight="1" x14ac:dyDescent="0.25">
      <c r="A71" s="83" t="str">
        <f t="shared" si="18"/>
        <v>x</v>
      </c>
      <c r="B71" s="164" t="s">
        <v>40</v>
      </c>
      <c r="C71" s="160"/>
      <c r="D71" s="149">
        <v>0</v>
      </c>
      <c r="E71" s="184">
        <f t="shared" si="19"/>
        <v>0</v>
      </c>
      <c r="F71" s="184">
        <v>0</v>
      </c>
      <c r="G71" s="66">
        <f t="shared" si="9"/>
        <v>0</v>
      </c>
      <c r="H71" s="258"/>
      <c r="I71" s="184">
        <v>0</v>
      </c>
      <c r="J71" s="258" t="str">
        <f t="shared" si="15"/>
        <v/>
      </c>
      <c r="K71" s="110">
        <v>0</v>
      </c>
      <c r="L71" s="66">
        <f t="shared" si="16"/>
        <v>0</v>
      </c>
      <c r="M71" s="79" t="str">
        <f t="shared" si="17"/>
        <v/>
      </c>
      <c r="N71" s="58" t="str">
        <f t="shared" si="14"/>
        <v/>
      </c>
      <c r="O71" s="117" t="str">
        <f t="shared" si="20"/>
        <v/>
      </c>
      <c r="P71" s="104" t="str">
        <f t="shared" si="21"/>
        <v/>
      </c>
      <c r="Q71" s="38" t="s">
        <v>145</v>
      </c>
    </row>
    <row r="72" spans="1:17" s="1" customFormat="1" ht="15" hidden="1" customHeight="1" x14ac:dyDescent="0.25">
      <c r="A72" s="83" t="str">
        <f t="shared" si="18"/>
        <v>x</v>
      </c>
      <c r="B72" s="164" t="s">
        <v>122</v>
      </c>
      <c r="C72" s="160"/>
      <c r="D72" s="149" t="s">
        <v>122</v>
      </c>
      <c r="E72" s="184">
        <f t="shared" si="19"/>
        <v>0</v>
      </c>
      <c r="F72" s="184" t="s">
        <v>122</v>
      </c>
      <c r="G72" s="66" t="str">
        <f t="shared" si="9"/>
        <v/>
      </c>
      <c r="H72" s="258"/>
      <c r="I72" s="184" t="s">
        <v>122</v>
      </c>
      <c r="J72" s="258" t="str">
        <f t="shared" si="15"/>
        <v/>
      </c>
      <c r="K72" s="110" t="s">
        <v>122</v>
      </c>
      <c r="L72" s="66" t="str">
        <f t="shared" si="16"/>
        <v/>
      </c>
      <c r="M72" s="79" t="str">
        <f t="shared" si="17"/>
        <v/>
      </c>
      <c r="N72" s="58" t="str">
        <f t="shared" si="14"/>
        <v/>
      </c>
      <c r="O72" s="117" t="str">
        <f t="shared" si="20"/>
        <v/>
      </c>
      <c r="P72" s="104" t="str">
        <f t="shared" si="21"/>
        <v/>
      </c>
      <c r="Q72" s="38" t="s">
        <v>145</v>
      </c>
    </row>
    <row r="73" spans="1:17" s="1" customFormat="1" ht="15" hidden="1" customHeight="1" x14ac:dyDescent="0.25">
      <c r="A73" s="83" t="str">
        <f t="shared" si="18"/>
        <v>x</v>
      </c>
      <c r="B73" s="164" t="s">
        <v>122</v>
      </c>
      <c r="C73" s="160"/>
      <c r="D73" s="149" t="s">
        <v>122</v>
      </c>
      <c r="E73" s="184">
        <f t="shared" si="19"/>
        <v>0</v>
      </c>
      <c r="F73" s="184" t="s">
        <v>122</v>
      </c>
      <c r="G73" s="66" t="str">
        <f t="shared" si="9"/>
        <v/>
      </c>
      <c r="H73" s="258"/>
      <c r="I73" s="184" t="s">
        <v>122</v>
      </c>
      <c r="J73" s="258" t="str">
        <f t="shared" si="15"/>
        <v/>
      </c>
      <c r="K73" s="110" t="s">
        <v>122</v>
      </c>
      <c r="L73" s="66" t="str">
        <f t="shared" si="16"/>
        <v/>
      </c>
      <c r="M73" s="79" t="str">
        <f t="shared" si="17"/>
        <v/>
      </c>
      <c r="N73" s="58" t="str">
        <f t="shared" si="14"/>
        <v/>
      </c>
      <c r="O73" s="117" t="str">
        <f t="shared" si="20"/>
        <v/>
      </c>
      <c r="P73" s="104" t="str">
        <f t="shared" si="21"/>
        <v/>
      </c>
      <c r="Q73" s="38" t="s">
        <v>145</v>
      </c>
    </row>
    <row r="74" spans="1:17" s="1" customFormat="1" ht="15" hidden="1" customHeight="1" x14ac:dyDescent="0.25">
      <c r="A74" s="83" t="str">
        <f t="shared" si="18"/>
        <v>x</v>
      </c>
      <c r="B74" s="164" t="s">
        <v>41</v>
      </c>
      <c r="C74" s="160"/>
      <c r="D74" s="149">
        <v>0</v>
      </c>
      <c r="E74" s="184">
        <f t="shared" si="19"/>
        <v>0</v>
      </c>
      <c r="F74" s="184">
        <v>0</v>
      </c>
      <c r="G74" s="66">
        <f t="shared" si="9"/>
        <v>0</v>
      </c>
      <c r="H74" s="258"/>
      <c r="I74" s="184">
        <v>0</v>
      </c>
      <c r="J74" s="258" t="str">
        <f t="shared" si="15"/>
        <v/>
      </c>
      <c r="K74" s="110">
        <v>0</v>
      </c>
      <c r="L74" s="66">
        <f t="shared" si="16"/>
        <v>0</v>
      </c>
      <c r="M74" s="79" t="str">
        <f t="shared" si="17"/>
        <v/>
      </c>
      <c r="N74" s="58" t="str">
        <f t="shared" si="14"/>
        <v/>
      </c>
      <c r="O74" s="117" t="str">
        <f t="shared" si="20"/>
        <v/>
      </c>
      <c r="P74" s="104" t="str">
        <f t="shared" si="21"/>
        <v/>
      </c>
      <c r="Q74" s="38" t="s">
        <v>145</v>
      </c>
    </row>
    <row r="75" spans="1:17" s="7" customFormat="1" ht="15.75" hidden="1" x14ac:dyDescent="0.25">
      <c r="A75" s="83" t="str">
        <f t="shared" si="18"/>
        <v>x</v>
      </c>
      <c r="B75" s="162" t="s">
        <v>42</v>
      </c>
      <c r="C75" s="163">
        <v>25.210999999999999</v>
      </c>
      <c r="D75" s="150">
        <f>SUM(D76:D88)</f>
        <v>0</v>
      </c>
      <c r="E75" s="191">
        <f t="shared" si="19"/>
        <v>0</v>
      </c>
      <c r="F75" s="185">
        <f>SUM(F76:F88)</f>
        <v>0</v>
      </c>
      <c r="G75" s="80">
        <f>D75-F75</f>
        <v>0</v>
      </c>
      <c r="H75" s="190">
        <v>1170.5</v>
      </c>
      <c r="I75" s="191">
        <f>SUM(I76:I88)</f>
        <v>0</v>
      </c>
      <c r="J75" s="289">
        <f t="shared" si="15"/>
        <v>0</v>
      </c>
      <c r="K75" s="183">
        <f>SUM(K76:K88)</f>
        <v>0</v>
      </c>
      <c r="L75" s="65">
        <f t="shared" si="16"/>
        <v>0</v>
      </c>
      <c r="M75" s="54" t="str">
        <f t="shared" si="17"/>
        <v/>
      </c>
      <c r="N75" s="56" t="str">
        <f>IF(F75&gt;0,K75/F75*10,"")</f>
        <v/>
      </c>
      <c r="O75" s="117" t="str">
        <f t="shared" si="20"/>
        <v/>
      </c>
      <c r="P75" s="104" t="str">
        <f t="shared" si="21"/>
        <v/>
      </c>
      <c r="Q75" s="38" t="s">
        <v>145</v>
      </c>
    </row>
    <row r="76" spans="1:17" s="1" customFormat="1" ht="15" hidden="1" customHeight="1" x14ac:dyDescent="0.25">
      <c r="A76" s="83" t="str">
        <f t="shared" si="18"/>
        <v>x</v>
      </c>
      <c r="B76" s="164" t="s">
        <v>125</v>
      </c>
      <c r="C76" s="160"/>
      <c r="D76" s="149" t="s">
        <v>122</v>
      </c>
      <c r="E76" s="184">
        <f t="shared" si="19"/>
        <v>0</v>
      </c>
      <c r="F76" s="184" t="s">
        <v>122</v>
      </c>
      <c r="G76" s="67" t="str">
        <f t="shared" ref="G76:G101" si="22">IFERROR(D76-F76,"")</f>
        <v/>
      </c>
      <c r="H76" s="259"/>
      <c r="I76" s="184" t="s">
        <v>122</v>
      </c>
      <c r="J76" s="258" t="str">
        <f t="shared" si="15"/>
        <v/>
      </c>
      <c r="K76" s="110" t="s">
        <v>122</v>
      </c>
      <c r="L76" s="67" t="str">
        <f t="shared" si="16"/>
        <v/>
      </c>
      <c r="M76" s="79" t="str">
        <f t="shared" si="17"/>
        <v/>
      </c>
      <c r="N76" s="58" t="str">
        <f t="shared" ref="N76:N101" si="23">IFERROR(IF(F76&gt;0,K76/F76*10,""),"")</f>
        <v/>
      </c>
      <c r="O76" s="80" t="str">
        <f t="shared" si="20"/>
        <v/>
      </c>
      <c r="P76" s="104" t="str">
        <f t="shared" si="21"/>
        <v/>
      </c>
      <c r="Q76" s="38" t="s">
        <v>146</v>
      </c>
    </row>
    <row r="77" spans="1:17" s="1" customFormat="1" ht="15" hidden="1" customHeight="1" x14ac:dyDescent="0.25">
      <c r="A77" s="83" t="str">
        <f t="shared" si="18"/>
        <v>x</v>
      </c>
      <c r="B77" s="164" t="s">
        <v>126</v>
      </c>
      <c r="C77" s="160"/>
      <c r="D77" s="149" t="s">
        <v>122</v>
      </c>
      <c r="E77" s="184">
        <f t="shared" si="19"/>
        <v>0</v>
      </c>
      <c r="F77" s="184" t="s">
        <v>122</v>
      </c>
      <c r="G77" s="67" t="str">
        <f t="shared" si="22"/>
        <v/>
      </c>
      <c r="H77" s="259"/>
      <c r="I77" s="184" t="s">
        <v>122</v>
      </c>
      <c r="J77" s="258" t="str">
        <f t="shared" si="15"/>
        <v/>
      </c>
      <c r="K77" s="110" t="s">
        <v>122</v>
      </c>
      <c r="L77" s="67" t="str">
        <f t="shared" si="16"/>
        <v/>
      </c>
      <c r="M77" s="79" t="str">
        <f t="shared" si="17"/>
        <v/>
      </c>
      <c r="N77" s="58" t="str">
        <f t="shared" si="23"/>
        <v/>
      </c>
      <c r="O77" s="117" t="str">
        <f t="shared" si="20"/>
        <v/>
      </c>
      <c r="P77" s="104" t="str">
        <f t="shared" si="21"/>
        <v/>
      </c>
      <c r="Q77" s="38" t="s">
        <v>145</v>
      </c>
    </row>
    <row r="78" spans="1:17" s="1" customFormat="1" ht="15" hidden="1" customHeight="1" x14ac:dyDescent="0.25">
      <c r="A78" s="83" t="str">
        <f t="shared" si="18"/>
        <v>x</v>
      </c>
      <c r="B78" s="164" t="s">
        <v>127</v>
      </c>
      <c r="C78" s="160"/>
      <c r="D78" s="149" t="s">
        <v>122</v>
      </c>
      <c r="E78" s="184">
        <f t="shared" si="19"/>
        <v>0</v>
      </c>
      <c r="F78" s="184" t="s">
        <v>122</v>
      </c>
      <c r="G78" s="66" t="str">
        <f t="shared" si="22"/>
        <v/>
      </c>
      <c r="H78" s="258"/>
      <c r="I78" s="184" t="s">
        <v>122</v>
      </c>
      <c r="J78" s="258" t="str">
        <f t="shared" si="15"/>
        <v/>
      </c>
      <c r="K78" s="110" t="s">
        <v>122</v>
      </c>
      <c r="L78" s="66" t="str">
        <f t="shared" si="16"/>
        <v/>
      </c>
      <c r="M78" s="79" t="str">
        <f t="shared" si="17"/>
        <v/>
      </c>
      <c r="N78" s="58" t="str">
        <f t="shared" si="23"/>
        <v/>
      </c>
      <c r="O78" s="117" t="str">
        <f t="shared" si="20"/>
        <v/>
      </c>
      <c r="P78" s="104" t="str">
        <f t="shared" si="21"/>
        <v/>
      </c>
      <c r="Q78" s="38" t="s">
        <v>145</v>
      </c>
    </row>
    <row r="79" spans="1:17" s="1" customFormat="1" ht="15.75" hidden="1" x14ac:dyDescent="0.25">
      <c r="A79" s="83" t="str">
        <f t="shared" si="18"/>
        <v>x</v>
      </c>
      <c r="B79" s="164" t="s">
        <v>43</v>
      </c>
      <c r="C79" s="160">
        <v>25.210999999999999</v>
      </c>
      <c r="D79" s="149">
        <v>0</v>
      </c>
      <c r="E79" s="184">
        <f t="shared" si="19"/>
        <v>0</v>
      </c>
      <c r="F79" s="184">
        <v>0</v>
      </c>
      <c r="G79" s="66">
        <f t="shared" si="22"/>
        <v>0</v>
      </c>
      <c r="H79" s="258">
        <v>1170.5</v>
      </c>
      <c r="I79" s="184">
        <v>0</v>
      </c>
      <c r="J79" s="258">
        <f t="shared" si="15"/>
        <v>0</v>
      </c>
      <c r="K79" s="110">
        <v>0</v>
      </c>
      <c r="L79" s="66">
        <f t="shared" si="16"/>
        <v>0</v>
      </c>
      <c r="M79" s="79" t="str">
        <f t="shared" si="17"/>
        <v/>
      </c>
      <c r="N79" s="58" t="str">
        <f t="shared" si="23"/>
        <v/>
      </c>
      <c r="O79" s="117" t="str">
        <f t="shared" si="20"/>
        <v/>
      </c>
      <c r="P79" s="104" t="str">
        <f t="shared" si="21"/>
        <v/>
      </c>
      <c r="Q79" s="38" t="s">
        <v>145</v>
      </c>
    </row>
    <row r="80" spans="1:17" s="1" customFormat="1" ht="15" hidden="1" customHeight="1" x14ac:dyDescent="0.25">
      <c r="A80" s="83" t="str">
        <f t="shared" si="18"/>
        <v>x</v>
      </c>
      <c r="B80" s="164" t="s">
        <v>44</v>
      </c>
      <c r="C80" s="160"/>
      <c r="D80" s="149">
        <v>0</v>
      </c>
      <c r="E80" s="184">
        <f t="shared" si="19"/>
        <v>0</v>
      </c>
      <c r="F80" s="184">
        <v>0</v>
      </c>
      <c r="G80" s="66">
        <f t="shared" si="22"/>
        <v>0</v>
      </c>
      <c r="H80" s="258"/>
      <c r="I80" s="184">
        <v>0</v>
      </c>
      <c r="J80" s="258" t="str">
        <f t="shared" si="15"/>
        <v/>
      </c>
      <c r="K80" s="110">
        <v>0</v>
      </c>
      <c r="L80" s="66">
        <f t="shared" si="16"/>
        <v>0</v>
      </c>
      <c r="M80" s="79" t="str">
        <f t="shared" si="17"/>
        <v/>
      </c>
      <c r="N80" s="58" t="str">
        <f t="shared" si="23"/>
        <v/>
      </c>
      <c r="O80" s="117" t="str">
        <f t="shared" si="20"/>
        <v/>
      </c>
      <c r="P80" s="104" t="str">
        <f t="shared" si="21"/>
        <v/>
      </c>
      <c r="Q80" s="38" t="s">
        <v>145</v>
      </c>
    </row>
    <row r="81" spans="1:17" s="1" customFormat="1" ht="15" hidden="1" customHeight="1" x14ac:dyDescent="0.25">
      <c r="A81" s="83" t="str">
        <f t="shared" si="18"/>
        <v>x</v>
      </c>
      <c r="B81" s="164" t="s">
        <v>122</v>
      </c>
      <c r="C81" s="160"/>
      <c r="D81" s="149" t="s">
        <v>122</v>
      </c>
      <c r="E81" s="184">
        <f t="shared" si="19"/>
        <v>0</v>
      </c>
      <c r="F81" s="184" t="s">
        <v>122</v>
      </c>
      <c r="G81" s="66" t="str">
        <f t="shared" si="22"/>
        <v/>
      </c>
      <c r="H81" s="258"/>
      <c r="I81" s="184" t="s">
        <v>122</v>
      </c>
      <c r="J81" s="258" t="str">
        <f t="shared" si="15"/>
        <v/>
      </c>
      <c r="K81" s="110" t="s">
        <v>122</v>
      </c>
      <c r="L81" s="66" t="str">
        <f t="shared" si="16"/>
        <v/>
      </c>
      <c r="M81" s="79" t="str">
        <f t="shared" si="17"/>
        <v/>
      </c>
      <c r="N81" s="58" t="str">
        <f t="shared" si="23"/>
        <v/>
      </c>
      <c r="O81" s="117" t="str">
        <f t="shared" si="20"/>
        <v/>
      </c>
      <c r="P81" s="104" t="str">
        <f t="shared" si="21"/>
        <v/>
      </c>
      <c r="Q81" s="38" t="s">
        <v>145</v>
      </c>
    </row>
    <row r="82" spans="1:17" s="1" customFormat="1" ht="15" hidden="1" customHeight="1" x14ac:dyDescent="0.25">
      <c r="A82" s="83" t="str">
        <f t="shared" si="18"/>
        <v>x</v>
      </c>
      <c r="B82" s="164" t="s">
        <v>122</v>
      </c>
      <c r="C82" s="160"/>
      <c r="D82" s="149" t="s">
        <v>122</v>
      </c>
      <c r="E82" s="184">
        <f t="shared" si="19"/>
        <v>0</v>
      </c>
      <c r="F82" s="184" t="s">
        <v>122</v>
      </c>
      <c r="G82" s="66" t="str">
        <f t="shared" si="22"/>
        <v/>
      </c>
      <c r="H82" s="258"/>
      <c r="I82" s="184" t="s">
        <v>122</v>
      </c>
      <c r="J82" s="258" t="str">
        <f t="shared" si="15"/>
        <v/>
      </c>
      <c r="K82" s="110" t="s">
        <v>122</v>
      </c>
      <c r="L82" s="66" t="str">
        <f t="shared" si="16"/>
        <v/>
      </c>
      <c r="M82" s="79" t="str">
        <f t="shared" si="17"/>
        <v/>
      </c>
      <c r="N82" s="58" t="str">
        <f t="shared" si="23"/>
        <v/>
      </c>
      <c r="O82" s="117" t="str">
        <f t="shared" si="20"/>
        <v/>
      </c>
      <c r="P82" s="104" t="str">
        <f t="shared" si="21"/>
        <v/>
      </c>
      <c r="Q82" s="38" t="s">
        <v>145</v>
      </c>
    </row>
    <row r="83" spans="1:17" s="1" customFormat="1" ht="15" hidden="1" customHeight="1" x14ac:dyDescent="0.25">
      <c r="A83" s="83" t="str">
        <f t="shared" si="18"/>
        <v>x</v>
      </c>
      <c r="B83" s="164" t="s">
        <v>45</v>
      </c>
      <c r="C83" s="160"/>
      <c r="D83" s="149">
        <v>0</v>
      </c>
      <c r="E83" s="184">
        <f t="shared" si="19"/>
        <v>0</v>
      </c>
      <c r="F83" s="184">
        <v>0</v>
      </c>
      <c r="G83" s="66">
        <f t="shared" si="22"/>
        <v>0</v>
      </c>
      <c r="H83" s="258"/>
      <c r="I83" s="184">
        <v>0</v>
      </c>
      <c r="J83" s="258" t="str">
        <f t="shared" si="15"/>
        <v/>
      </c>
      <c r="K83" s="110">
        <v>0</v>
      </c>
      <c r="L83" s="66">
        <f t="shared" si="16"/>
        <v>0</v>
      </c>
      <c r="M83" s="79" t="str">
        <f t="shared" si="17"/>
        <v/>
      </c>
      <c r="N83" s="58" t="str">
        <f t="shared" si="23"/>
        <v/>
      </c>
      <c r="O83" s="117" t="str">
        <f t="shared" si="20"/>
        <v/>
      </c>
      <c r="P83" s="104" t="str">
        <f t="shared" si="21"/>
        <v/>
      </c>
      <c r="Q83" s="38" t="s">
        <v>145</v>
      </c>
    </row>
    <row r="84" spans="1:17" s="1" customFormat="1" ht="15" hidden="1" customHeight="1" x14ac:dyDescent="0.25">
      <c r="A84" s="83" t="str">
        <f t="shared" si="18"/>
        <v>x</v>
      </c>
      <c r="B84" s="164" t="s">
        <v>122</v>
      </c>
      <c r="C84" s="160"/>
      <c r="D84" s="149" t="s">
        <v>122</v>
      </c>
      <c r="E84" s="184">
        <f t="shared" si="19"/>
        <v>0</v>
      </c>
      <c r="F84" s="184" t="s">
        <v>122</v>
      </c>
      <c r="G84" s="66" t="str">
        <f t="shared" si="22"/>
        <v/>
      </c>
      <c r="H84" s="258"/>
      <c r="I84" s="184" t="s">
        <v>122</v>
      </c>
      <c r="J84" s="258" t="str">
        <f t="shared" si="15"/>
        <v/>
      </c>
      <c r="K84" s="110" t="s">
        <v>122</v>
      </c>
      <c r="L84" s="66" t="str">
        <f t="shared" si="16"/>
        <v/>
      </c>
      <c r="M84" s="79" t="str">
        <f t="shared" si="17"/>
        <v/>
      </c>
      <c r="N84" s="58" t="str">
        <f t="shared" si="23"/>
        <v/>
      </c>
      <c r="O84" s="117" t="str">
        <f t="shared" si="20"/>
        <v/>
      </c>
      <c r="P84" s="104" t="str">
        <f t="shared" si="21"/>
        <v/>
      </c>
      <c r="Q84" s="38" t="s">
        <v>145</v>
      </c>
    </row>
    <row r="85" spans="1:17" s="1" customFormat="1" ht="15" hidden="1" customHeight="1" x14ac:dyDescent="0.25">
      <c r="A85" s="83" t="str">
        <f t="shared" si="18"/>
        <v>x</v>
      </c>
      <c r="B85" s="164" t="s">
        <v>46</v>
      </c>
      <c r="C85" s="160"/>
      <c r="D85" s="149">
        <v>0</v>
      </c>
      <c r="E85" s="184">
        <f t="shared" si="19"/>
        <v>0</v>
      </c>
      <c r="F85" s="184">
        <v>0</v>
      </c>
      <c r="G85" s="66">
        <f t="shared" si="22"/>
        <v>0</v>
      </c>
      <c r="H85" s="258"/>
      <c r="I85" s="184">
        <v>0</v>
      </c>
      <c r="J85" s="258" t="str">
        <f t="shared" si="15"/>
        <v/>
      </c>
      <c r="K85" s="110">
        <v>0</v>
      </c>
      <c r="L85" s="66">
        <f t="shared" si="16"/>
        <v>0</v>
      </c>
      <c r="M85" s="79" t="str">
        <f t="shared" si="17"/>
        <v/>
      </c>
      <c r="N85" s="58" t="str">
        <f t="shared" si="23"/>
        <v/>
      </c>
      <c r="O85" s="117" t="str">
        <f t="shared" si="20"/>
        <v/>
      </c>
      <c r="P85" s="104" t="str">
        <f t="shared" si="21"/>
        <v/>
      </c>
      <c r="Q85" s="38" t="s">
        <v>145</v>
      </c>
    </row>
    <row r="86" spans="1:17" s="1" customFormat="1" ht="15" hidden="1" customHeight="1" x14ac:dyDescent="0.25">
      <c r="A86" s="83" t="str">
        <f t="shared" si="18"/>
        <v>x</v>
      </c>
      <c r="B86" s="164" t="s">
        <v>47</v>
      </c>
      <c r="C86" s="160"/>
      <c r="D86" s="149">
        <v>0</v>
      </c>
      <c r="E86" s="184">
        <f t="shared" si="19"/>
        <v>0</v>
      </c>
      <c r="F86" s="184">
        <v>0</v>
      </c>
      <c r="G86" s="66">
        <f t="shared" si="22"/>
        <v>0</v>
      </c>
      <c r="H86" s="258"/>
      <c r="I86" s="184">
        <v>0</v>
      </c>
      <c r="J86" s="258" t="str">
        <f t="shared" si="15"/>
        <v/>
      </c>
      <c r="K86" s="110">
        <v>0</v>
      </c>
      <c r="L86" s="66">
        <f t="shared" si="16"/>
        <v>0</v>
      </c>
      <c r="M86" s="79" t="str">
        <f t="shared" si="17"/>
        <v/>
      </c>
      <c r="N86" s="58" t="str">
        <f t="shared" si="23"/>
        <v/>
      </c>
      <c r="O86" s="117" t="str">
        <f t="shared" si="20"/>
        <v/>
      </c>
      <c r="P86" s="104" t="str">
        <f t="shared" si="21"/>
        <v/>
      </c>
      <c r="Q86" s="38" t="s">
        <v>145</v>
      </c>
    </row>
    <row r="87" spans="1:17" s="1" customFormat="1" ht="15" hidden="1" customHeight="1" x14ac:dyDescent="0.25">
      <c r="A87" s="83" t="str">
        <f t="shared" si="18"/>
        <v>x</v>
      </c>
      <c r="B87" s="164" t="s">
        <v>48</v>
      </c>
      <c r="C87" s="160"/>
      <c r="D87" s="149">
        <v>0</v>
      </c>
      <c r="E87" s="184">
        <f t="shared" si="19"/>
        <v>0</v>
      </c>
      <c r="F87" s="184">
        <v>0</v>
      </c>
      <c r="G87" s="66">
        <f t="shared" si="22"/>
        <v>0</v>
      </c>
      <c r="H87" s="258"/>
      <c r="I87" s="184">
        <v>0</v>
      </c>
      <c r="J87" s="258" t="str">
        <f t="shared" si="15"/>
        <v/>
      </c>
      <c r="K87" s="110">
        <v>0</v>
      </c>
      <c r="L87" s="66">
        <f t="shared" si="16"/>
        <v>0</v>
      </c>
      <c r="M87" s="79" t="str">
        <f t="shared" si="17"/>
        <v/>
      </c>
      <c r="N87" s="58" t="str">
        <f t="shared" si="23"/>
        <v/>
      </c>
      <c r="O87" s="117" t="str">
        <f t="shared" si="20"/>
        <v/>
      </c>
      <c r="P87" s="104" t="str">
        <f t="shared" si="21"/>
        <v/>
      </c>
      <c r="Q87" s="38" t="s">
        <v>145</v>
      </c>
    </row>
    <row r="88" spans="1:17" s="1" customFormat="1" ht="15" hidden="1" customHeight="1" x14ac:dyDescent="0.25">
      <c r="A88" s="83" t="str">
        <f t="shared" si="18"/>
        <v>x</v>
      </c>
      <c r="B88" s="159" t="s">
        <v>49</v>
      </c>
      <c r="C88" s="160"/>
      <c r="D88" s="149">
        <v>0</v>
      </c>
      <c r="E88" s="184">
        <f t="shared" si="19"/>
        <v>0</v>
      </c>
      <c r="F88" s="184">
        <v>0</v>
      </c>
      <c r="G88" s="66">
        <f t="shared" si="22"/>
        <v>0</v>
      </c>
      <c r="H88" s="258"/>
      <c r="I88" s="184">
        <v>0</v>
      </c>
      <c r="J88" s="258" t="str">
        <f t="shared" si="15"/>
        <v/>
      </c>
      <c r="K88" s="110">
        <v>0</v>
      </c>
      <c r="L88" s="66">
        <f t="shared" si="16"/>
        <v>0</v>
      </c>
      <c r="M88" s="77" t="str">
        <f t="shared" si="17"/>
        <v/>
      </c>
      <c r="N88" s="58" t="str">
        <f t="shared" si="23"/>
        <v/>
      </c>
      <c r="O88" s="117" t="str">
        <f t="shared" si="20"/>
        <v/>
      </c>
      <c r="P88" s="104" t="str">
        <f t="shared" si="21"/>
        <v/>
      </c>
      <c r="Q88" s="38" t="s">
        <v>145</v>
      </c>
    </row>
    <row r="89" spans="1:17" s="7" customFormat="1" ht="15.75" hidden="1" customHeight="1" x14ac:dyDescent="0.25">
      <c r="A89" s="83" t="str">
        <f t="shared" si="18"/>
        <v>x</v>
      </c>
      <c r="B89" s="162" t="s">
        <v>50</v>
      </c>
      <c r="C89" s="163"/>
      <c r="D89" s="150">
        <f>SUM(D90:D101)</f>
        <v>0</v>
      </c>
      <c r="E89" s="191">
        <f t="shared" si="19"/>
        <v>0</v>
      </c>
      <c r="F89" s="185">
        <f>SUM(F90:F101)</f>
        <v>0</v>
      </c>
      <c r="G89" s="80">
        <f t="shared" si="22"/>
        <v>0</v>
      </c>
      <c r="H89" s="190"/>
      <c r="I89" s="191">
        <f>SUM(I90:I101)</f>
        <v>0</v>
      </c>
      <c r="J89" s="289" t="str">
        <f t="shared" si="15"/>
        <v/>
      </c>
      <c r="K89" s="185">
        <f>SUM(K90:K101)</f>
        <v>0</v>
      </c>
      <c r="L89" s="80">
        <f t="shared" si="16"/>
        <v>0</v>
      </c>
      <c r="M89" s="54" t="str">
        <f t="shared" si="17"/>
        <v/>
      </c>
      <c r="N89" s="56" t="str">
        <f t="shared" si="23"/>
        <v/>
      </c>
      <c r="O89" s="117" t="str">
        <f t="shared" si="20"/>
        <v/>
      </c>
      <c r="P89" s="104" t="str">
        <f t="shared" si="21"/>
        <v/>
      </c>
      <c r="Q89" s="38" t="s">
        <v>145</v>
      </c>
    </row>
    <row r="90" spans="1:17" s="1" customFormat="1" ht="15" hidden="1" customHeight="1" x14ac:dyDescent="0.25">
      <c r="A90" s="83" t="str">
        <f t="shared" si="18"/>
        <v>x</v>
      </c>
      <c r="B90" s="164" t="s">
        <v>92</v>
      </c>
      <c r="C90" s="160"/>
      <c r="D90" s="149" t="s">
        <v>122</v>
      </c>
      <c r="E90" s="184">
        <f t="shared" si="19"/>
        <v>0</v>
      </c>
      <c r="F90" s="184" t="s">
        <v>122</v>
      </c>
      <c r="G90" s="67" t="str">
        <f t="shared" si="22"/>
        <v/>
      </c>
      <c r="H90" s="259"/>
      <c r="I90" s="184" t="s">
        <v>122</v>
      </c>
      <c r="J90" s="258" t="str">
        <f t="shared" si="15"/>
        <v/>
      </c>
      <c r="K90" s="110" t="s">
        <v>122</v>
      </c>
      <c r="L90" s="67" t="str">
        <f t="shared" si="16"/>
        <v/>
      </c>
      <c r="M90" s="79" t="str">
        <f t="shared" si="17"/>
        <v/>
      </c>
      <c r="N90" s="58" t="str">
        <f t="shared" si="23"/>
        <v/>
      </c>
      <c r="O90" s="80" t="str">
        <f t="shared" si="20"/>
        <v/>
      </c>
      <c r="P90" s="104" t="str">
        <f t="shared" si="21"/>
        <v/>
      </c>
      <c r="Q90" s="38" t="s">
        <v>145</v>
      </c>
    </row>
    <row r="91" spans="1:17" s="1" customFormat="1" ht="15" hidden="1" customHeight="1" x14ac:dyDescent="0.25">
      <c r="A91" s="83" t="str">
        <f t="shared" si="18"/>
        <v>x</v>
      </c>
      <c r="B91" s="164" t="s">
        <v>93</v>
      </c>
      <c r="C91" s="160"/>
      <c r="D91" s="149">
        <v>0</v>
      </c>
      <c r="E91" s="184">
        <f t="shared" si="19"/>
        <v>0</v>
      </c>
      <c r="F91" s="184">
        <v>0</v>
      </c>
      <c r="G91" s="66">
        <f t="shared" si="22"/>
        <v>0</v>
      </c>
      <c r="H91" s="258"/>
      <c r="I91" s="184">
        <v>0</v>
      </c>
      <c r="J91" s="258" t="str">
        <f t="shared" si="15"/>
        <v/>
      </c>
      <c r="K91" s="110">
        <v>0</v>
      </c>
      <c r="L91" s="66">
        <f t="shared" si="16"/>
        <v>0</v>
      </c>
      <c r="M91" s="79" t="str">
        <f t="shared" si="17"/>
        <v/>
      </c>
      <c r="N91" s="58" t="str">
        <f t="shared" si="23"/>
        <v/>
      </c>
      <c r="O91" s="117" t="str">
        <f t="shared" si="20"/>
        <v/>
      </c>
      <c r="P91" s="104" t="str">
        <f t="shared" si="21"/>
        <v/>
      </c>
      <c r="Q91" s="38" t="s">
        <v>145</v>
      </c>
    </row>
    <row r="92" spans="1:17" s="1" customFormat="1" ht="15" hidden="1" customHeight="1" x14ac:dyDescent="0.25">
      <c r="A92" s="83" t="str">
        <f t="shared" si="18"/>
        <v>x</v>
      </c>
      <c r="B92" s="164" t="s">
        <v>61</v>
      </c>
      <c r="C92" s="160"/>
      <c r="D92" s="149">
        <v>0</v>
      </c>
      <c r="E92" s="184">
        <f t="shared" si="19"/>
        <v>0</v>
      </c>
      <c r="F92" s="184">
        <v>0</v>
      </c>
      <c r="G92" s="66">
        <f t="shared" si="22"/>
        <v>0</v>
      </c>
      <c r="H92" s="258"/>
      <c r="I92" s="184">
        <v>0</v>
      </c>
      <c r="J92" s="258" t="str">
        <f t="shared" si="15"/>
        <v/>
      </c>
      <c r="K92" s="110">
        <v>0</v>
      </c>
      <c r="L92" s="66">
        <f t="shared" si="16"/>
        <v>0</v>
      </c>
      <c r="M92" s="79" t="str">
        <f t="shared" si="17"/>
        <v/>
      </c>
      <c r="N92" s="58" t="str">
        <f t="shared" si="23"/>
        <v/>
      </c>
      <c r="O92" s="117" t="str">
        <f t="shared" si="20"/>
        <v/>
      </c>
      <c r="P92" s="104" t="str">
        <f t="shared" si="21"/>
        <v/>
      </c>
      <c r="Q92" s="38" t="s">
        <v>146</v>
      </c>
    </row>
    <row r="93" spans="1:17" s="1" customFormat="1" ht="15" hidden="1" customHeight="1" x14ac:dyDescent="0.25">
      <c r="A93" s="83" t="str">
        <f t="shared" si="18"/>
        <v>x</v>
      </c>
      <c r="B93" s="164" t="s">
        <v>122</v>
      </c>
      <c r="C93" s="160"/>
      <c r="D93" s="149" t="s">
        <v>122</v>
      </c>
      <c r="E93" s="184">
        <f t="shared" si="19"/>
        <v>0</v>
      </c>
      <c r="F93" s="184" t="s">
        <v>122</v>
      </c>
      <c r="G93" s="67" t="str">
        <f t="shared" si="22"/>
        <v/>
      </c>
      <c r="H93" s="259"/>
      <c r="I93" s="184" t="s">
        <v>122</v>
      </c>
      <c r="J93" s="258" t="str">
        <f t="shared" si="15"/>
        <v/>
      </c>
      <c r="K93" s="110" t="s">
        <v>122</v>
      </c>
      <c r="L93" s="67" t="str">
        <f t="shared" si="16"/>
        <v/>
      </c>
      <c r="M93" s="79" t="str">
        <f t="shared" si="17"/>
        <v/>
      </c>
      <c r="N93" s="58" t="str">
        <f t="shared" si="23"/>
        <v/>
      </c>
      <c r="O93" s="117" t="str">
        <f t="shared" si="20"/>
        <v/>
      </c>
      <c r="P93" s="104" t="str">
        <f t="shared" si="21"/>
        <v/>
      </c>
      <c r="Q93" s="38" t="s">
        <v>145</v>
      </c>
    </row>
    <row r="94" spans="1:17" s="1" customFormat="1" ht="15" hidden="1" customHeight="1" x14ac:dyDescent="0.25">
      <c r="A94" s="83" t="str">
        <f t="shared" si="18"/>
        <v>x</v>
      </c>
      <c r="B94" s="164" t="s">
        <v>51</v>
      </c>
      <c r="C94" s="160"/>
      <c r="D94" s="149">
        <v>0</v>
      </c>
      <c r="E94" s="184">
        <f t="shared" si="19"/>
        <v>0</v>
      </c>
      <c r="F94" s="184">
        <v>0</v>
      </c>
      <c r="G94" s="66">
        <f t="shared" si="22"/>
        <v>0</v>
      </c>
      <c r="H94" s="258"/>
      <c r="I94" s="184">
        <v>0</v>
      </c>
      <c r="J94" s="258" t="str">
        <f t="shared" si="15"/>
        <v/>
      </c>
      <c r="K94" s="110">
        <v>0</v>
      </c>
      <c r="L94" s="66">
        <f t="shared" si="16"/>
        <v>0</v>
      </c>
      <c r="M94" s="79" t="str">
        <f t="shared" si="17"/>
        <v/>
      </c>
      <c r="N94" s="58" t="str">
        <f t="shared" si="23"/>
        <v/>
      </c>
      <c r="O94" s="117" t="str">
        <f t="shared" si="20"/>
        <v/>
      </c>
      <c r="P94" s="104" t="str">
        <f t="shared" si="21"/>
        <v/>
      </c>
      <c r="Q94" s="38" t="s">
        <v>145</v>
      </c>
    </row>
    <row r="95" spans="1:17" s="1" customFormat="1" ht="15" hidden="1" customHeight="1" x14ac:dyDescent="0.25">
      <c r="A95" s="83" t="str">
        <f t="shared" si="18"/>
        <v>x</v>
      </c>
      <c r="B95" s="164" t="s">
        <v>52</v>
      </c>
      <c r="C95" s="160"/>
      <c r="D95" s="149">
        <v>0</v>
      </c>
      <c r="E95" s="184">
        <f t="shared" si="19"/>
        <v>0</v>
      </c>
      <c r="F95" s="184">
        <v>0</v>
      </c>
      <c r="G95" s="66">
        <f t="shared" si="22"/>
        <v>0</v>
      </c>
      <c r="H95" s="258"/>
      <c r="I95" s="184">
        <v>0</v>
      </c>
      <c r="J95" s="258" t="str">
        <f t="shared" si="15"/>
        <v/>
      </c>
      <c r="K95" s="110">
        <v>0</v>
      </c>
      <c r="L95" s="66">
        <f t="shared" si="16"/>
        <v>0</v>
      </c>
      <c r="M95" s="79" t="str">
        <f t="shared" si="17"/>
        <v/>
      </c>
      <c r="N95" s="58" t="str">
        <f t="shared" si="23"/>
        <v/>
      </c>
      <c r="O95" s="117" t="str">
        <f t="shared" si="20"/>
        <v/>
      </c>
      <c r="P95" s="104" t="str">
        <f t="shared" si="21"/>
        <v/>
      </c>
      <c r="Q95" s="38" t="s">
        <v>145</v>
      </c>
    </row>
    <row r="96" spans="1:17" s="1" customFormat="1" ht="15" hidden="1" customHeight="1" x14ac:dyDescent="0.25">
      <c r="A96" s="83" t="str">
        <f t="shared" si="18"/>
        <v>x</v>
      </c>
      <c r="B96" s="164" t="s">
        <v>53</v>
      </c>
      <c r="C96" s="160"/>
      <c r="D96" s="149">
        <v>0</v>
      </c>
      <c r="E96" s="184">
        <f t="shared" si="19"/>
        <v>0</v>
      </c>
      <c r="F96" s="184">
        <v>0</v>
      </c>
      <c r="G96" s="66">
        <f t="shared" si="22"/>
        <v>0</v>
      </c>
      <c r="H96" s="258"/>
      <c r="I96" s="184">
        <v>0</v>
      </c>
      <c r="J96" s="258" t="str">
        <f t="shared" si="15"/>
        <v/>
      </c>
      <c r="K96" s="110">
        <v>0</v>
      </c>
      <c r="L96" s="66">
        <f t="shared" si="16"/>
        <v>0</v>
      </c>
      <c r="M96" s="79" t="str">
        <f t="shared" si="17"/>
        <v/>
      </c>
      <c r="N96" s="58" t="str">
        <f t="shared" si="23"/>
        <v/>
      </c>
      <c r="O96" s="117" t="str">
        <f t="shared" si="20"/>
        <v/>
      </c>
      <c r="P96" s="104" t="str">
        <f t="shared" si="21"/>
        <v/>
      </c>
      <c r="Q96" s="38" t="s">
        <v>145</v>
      </c>
    </row>
    <row r="97" spans="1:17" s="1" customFormat="1" ht="15" hidden="1" customHeight="1" x14ac:dyDescent="0.25">
      <c r="A97" s="83" t="str">
        <f t="shared" si="18"/>
        <v>x</v>
      </c>
      <c r="B97" s="164" t="s">
        <v>77</v>
      </c>
      <c r="C97" s="160"/>
      <c r="D97" s="149">
        <v>0</v>
      </c>
      <c r="E97" s="184">
        <f t="shared" si="19"/>
        <v>0</v>
      </c>
      <c r="F97" s="184">
        <v>0</v>
      </c>
      <c r="G97" s="66">
        <f t="shared" si="22"/>
        <v>0</v>
      </c>
      <c r="H97" s="258"/>
      <c r="I97" s="184">
        <v>0</v>
      </c>
      <c r="J97" s="258" t="str">
        <f t="shared" si="15"/>
        <v/>
      </c>
      <c r="K97" s="110">
        <v>0</v>
      </c>
      <c r="L97" s="66">
        <f t="shared" si="16"/>
        <v>0</v>
      </c>
      <c r="M97" s="79" t="str">
        <f t="shared" si="17"/>
        <v/>
      </c>
      <c r="N97" s="58" t="str">
        <f t="shared" si="23"/>
        <v/>
      </c>
      <c r="O97" s="117" t="str">
        <f t="shared" si="20"/>
        <v/>
      </c>
      <c r="P97" s="104" t="str">
        <f t="shared" si="21"/>
        <v/>
      </c>
      <c r="Q97" s="38" t="s">
        <v>145</v>
      </c>
    </row>
    <row r="98" spans="1:17" s="1" customFormat="1" ht="15" hidden="1" customHeight="1" x14ac:dyDescent="0.25">
      <c r="A98" s="83" t="str">
        <f t="shared" si="18"/>
        <v>x</v>
      </c>
      <c r="B98" s="164" t="s">
        <v>122</v>
      </c>
      <c r="C98" s="160"/>
      <c r="D98" s="149" t="s">
        <v>122</v>
      </c>
      <c r="E98" s="184">
        <f t="shared" si="19"/>
        <v>0</v>
      </c>
      <c r="F98" s="184" t="s">
        <v>122</v>
      </c>
      <c r="G98" s="66" t="str">
        <f t="shared" si="22"/>
        <v/>
      </c>
      <c r="H98" s="258"/>
      <c r="I98" s="184" t="s">
        <v>122</v>
      </c>
      <c r="J98" s="258" t="str">
        <f t="shared" si="15"/>
        <v/>
      </c>
      <c r="K98" s="110" t="s">
        <v>122</v>
      </c>
      <c r="L98" s="66" t="str">
        <f t="shared" si="16"/>
        <v/>
      </c>
      <c r="M98" s="75" t="str">
        <f t="shared" si="17"/>
        <v/>
      </c>
      <c r="N98" s="58" t="str">
        <f t="shared" si="23"/>
        <v/>
      </c>
      <c r="O98" s="117" t="str">
        <f t="shared" si="20"/>
        <v/>
      </c>
      <c r="P98" s="104" t="str">
        <f t="shared" si="21"/>
        <v/>
      </c>
      <c r="Q98" s="38" t="s">
        <v>145</v>
      </c>
    </row>
    <row r="99" spans="1:17" s="1" customFormat="1" ht="15" hidden="1" customHeight="1" x14ac:dyDescent="0.25">
      <c r="A99" s="83" t="str">
        <f t="shared" si="18"/>
        <v>x</v>
      </c>
      <c r="B99" s="164" t="s">
        <v>55</v>
      </c>
      <c r="C99" s="160"/>
      <c r="D99" s="149" t="s">
        <v>122</v>
      </c>
      <c r="E99" s="184">
        <f t="shared" si="19"/>
        <v>0</v>
      </c>
      <c r="F99" s="184" t="s">
        <v>122</v>
      </c>
      <c r="G99" s="66" t="str">
        <f t="shared" si="22"/>
        <v/>
      </c>
      <c r="H99" s="258"/>
      <c r="I99" s="184" t="s">
        <v>122</v>
      </c>
      <c r="J99" s="258" t="str">
        <f t="shared" si="15"/>
        <v/>
      </c>
      <c r="K99" s="110" t="s">
        <v>122</v>
      </c>
      <c r="L99" s="66" t="str">
        <f t="shared" si="16"/>
        <v/>
      </c>
      <c r="M99" s="75" t="str">
        <f t="shared" si="17"/>
        <v/>
      </c>
      <c r="N99" s="58" t="str">
        <f t="shared" si="23"/>
        <v/>
      </c>
      <c r="O99" s="117" t="str">
        <f t="shared" si="20"/>
        <v/>
      </c>
      <c r="P99" s="104" t="str">
        <f t="shared" si="21"/>
        <v/>
      </c>
      <c r="Q99" s="38" t="s">
        <v>145</v>
      </c>
    </row>
    <row r="100" spans="1:17" s="1" customFormat="1" ht="15" hidden="1" customHeight="1" x14ac:dyDescent="0.25">
      <c r="A100" s="83" t="str">
        <f t="shared" si="18"/>
        <v>x</v>
      </c>
      <c r="B100" s="164" t="s">
        <v>56</v>
      </c>
      <c r="C100" s="160"/>
      <c r="D100" s="149" t="s">
        <v>122</v>
      </c>
      <c r="E100" s="184">
        <f t="shared" si="19"/>
        <v>0</v>
      </c>
      <c r="F100" s="184" t="s">
        <v>122</v>
      </c>
      <c r="G100" s="66" t="str">
        <f t="shared" si="22"/>
        <v/>
      </c>
      <c r="H100" s="258"/>
      <c r="I100" s="184" t="s">
        <v>122</v>
      </c>
      <c r="J100" s="258" t="str">
        <f t="shared" si="15"/>
        <v/>
      </c>
      <c r="K100" s="110" t="s">
        <v>122</v>
      </c>
      <c r="L100" s="66" t="str">
        <f t="shared" si="16"/>
        <v/>
      </c>
      <c r="M100" s="75" t="str">
        <f t="shared" si="17"/>
        <v/>
      </c>
      <c r="N100" s="58" t="str">
        <f t="shared" si="23"/>
        <v/>
      </c>
      <c r="O100" s="117" t="str">
        <f t="shared" si="20"/>
        <v/>
      </c>
      <c r="P100" s="104" t="str">
        <f t="shared" si="21"/>
        <v/>
      </c>
      <c r="Q100" s="38" t="s">
        <v>145</v>
      </c>
    </row>
    <row r="101" spans="1:17" s="1" customFormat="1" ht="15" hidden="1" customHeight="1" x14ac:dyDescent="0.25">
      <c r="A101" s="83" t="str">
        <f t="shared" si="18"/>
        <v>x</v>
      </c>
      <c r="B101" s="167" t="s">
        <v>94</v>
      </c>
      <c r="C101" s="147"/>
      <c r="D101" s="151">
        <v>0</v>
      </c>
      <c r="E101" s="192">
        <f t="shared" si="19"/>
        <v>0</v>
      </c>
      <c r="F101" s="192">
        <v>0</v>
      </c>
      <c r="G101" s="74">
        <f t="shared" si="22"/>
        <v>0</v>
      </c>
      <c r="H101" s="266"/>
      <c r="I101" s="192">
        <v>0</v>
      </c>
      <c r="J101" s="258" t="str">
        <f t="shared" ref="J101" si="24">IFERROR(I101/H101*100,"")</f>
        <v/>
      </c>
      <c r="K101" s="112">
        <v>0</v>
      </c>
      <c r="L101" s="74">
        <f t="shared" ref="L101" si="25">IFERROR((I101-K101),"")</f>
        <v>0</v>
      </c>
      <c r="M101" s="103" t="str">
        <f t="shared" si="17"/>
        <v/>
      </c>
      <c r="N101" s="63" t="str">
        <f t="shared" si="23"/>
        <v/>
      </c>
      <c r="O101" s="121" t="str">
        <f t="shared" si="20"/>
        <v/>
      </c>
      <c r="P101" s="104" t="str">
        <f t="shared" si="21"/>
        <v/>
      </c>
      <c r="Q101" s="38" t="s">
        <v>145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  <pageSetUpPr fitToPage="1"/>
  </sheetPr>
  <dimension ref="A1:P101"/>
  <sheetViews>
    <sheetView showGridLines="0" showZeros="0" zoomScaleNormal="100" workbookViewId="0">
      <pane xSplit="2" ySplit="5" topLeftCell="C6" activePane="bottomRight" state="frozen"/>
      <selection activeCell="B1" sqref="B1:O1"/>
      <selection pane="topRight" activeCell="B1" sqref="B1:O1"/>
      <selection pane="bottomLeft" activeCell="B1" sqref="B1:O1"/>
      <selection pane="bottomRight" activeCell="B2" sqref="B2:G2"/>
    </sheetView>
  </sheetViews>
  <sheetFormatPr defaultColWidth="9.140625" defaultRowHeight="15" x14ac:dyDescent="0.2"/>
  <cols>
    <col min="1" max="1" width="9.140625" style="4" hidden="1" customWidth="1"/>
    <col min="2" max="2" width="33.7109375" style="4" customWidth="1"/>
    <col min="3" max="3" width="18" style="4" customWidth="1"/>
    <col min="4" max="5" width="10.7109375" style="4" customWidth="1"/>
    <col min="6" max="6" width="13.28515625" style="4" customWidth="1"/>
    <col min="7" max="7" width="11.42578125" style="4" customWidth="1"/>
    <col min="8" max="8" width="22" style="4" customWidth="1"/>
    <col min="9" max="9" width="27" style="4" hidden="1" customWidth="1"/>
    <col min="10" max="10" width="21.7109375" style="4" customWidth="1"/>
    <col min="11" max="15" width="9.140625" style="4"/>
    <col min="16" max="16" width="19.140625" style="4" customWidth="1"/>
    <col min="17" max="16384" width="9.140625" style="4"/>
  </cols>
  <sheetData>
    <row r="1" spans="1:16" ht="25.5" customHeight="1" x14ac:dyDescent="0.2">
      <c r="B1" s="308" t="s">
        <v>72</v>
      </c>
      <c r="C1" s="308"/>
      <c r="D1" s="308"/>
      <c r="E1" s="308"/>
      <c r="F1" s="308"/>
      <c r="G1" s="308"/>
      <c r="H1" s="92" t="s">
        <v>138</v>
      </c>
      <c r="J1" s="141">
        <v>44043</v>
      </c>
      <c r="K1" s="98"/>
      <c r="L1" s="95"/>
      <c r="P1" s="168">
        <v>44092</v>
      </c>
    </row>
    <row r="2" spans="1:16" ht="16.5" customHeight="1" x14ac:dyDescent="0.2">
      <c r="B2" s="302" t="s">
        <v>158</v>
      </c>
      <c r="C2" s="302"/>
      <c r="D2" s="302"/>
      <c r="E2" s="302"/>
      <c r="F2" s="302"/>
      <c r="G2" s="302"/>
      <c r="H2" s="98"/>
      <c r="I2" s="98"/>
      <c r="J2" s="100"/>
      <c r="K2" s="98"/>
      <c r="L2" s="95"/>
    </row>
    <row r="3" spans="1:16" s="5" customFormat="1" ht="33.75" customHeight="1" x14ac:dyDescent="0.2">
      <c r="B3" s="296" t="s">
        <v>0</v>
      </c>
      <c r="C3" s="303" t="s">
        <v>149</v>
      </c>
      <c r="D3" s="298" t="s">
        <v>147</v>
      </c>
      <c r="E3" s="299"/>
      <c r="F3" s="299"/>
      <c r="G3" s="299"/>
      <c r="H3" s="98"/>
      <c r="I3" s="98"/>
      <c r="J3" s="98"/>
      <c r="K3" s="98"/>
      <c r="L3" s="99"/>
    </row>
    <row r="4" spans="1:16" s="5" customFormat="1" ht="46.5" customHeight="1" x14ac:dyDescent="0.2">
      <c r="B4" s="297"/>
      <c r="C4" s="304"/>
      <c r="D4" s="144" t="s">
        <v>151</v>
      </c>
      <c r="E4" s="169" t="s">
        <v>150</v>
      </c>
      <c r="F4" s="146" t="s">
        <v>148</v>
      </c>
      <c r="G4" s="146" t="s">
        <v>152</v>
      </c>
      <c r="H4" s="8"/>
      <c r="I4" s="8"/>
      <c r="J4" s="8"/>
      <c r="K4" s="8"/>
    </row>
    <row r="5" spans="1:16" s="6" customFormat="1" ht="15.75" x14ac:dyDescent="0.25">
      <c r="A5" s="83">
        <f>IF(OR(D5="",D5=0),"x",D5)</f>
        <v>11.449000000000002</v>
      </c>
      <c r="B5" s="153" t="s">
        <v>1</v>
      </c>
      <c r="C5" s="225">
        <v>37.434829999999998</v>
      </c>
      <c r="D5" s="154">
        <f>D6+D25+D36+D45+D53+D68+D75+D89</f>
        <v>11.449000000000002</v>
      </c>
      <c r="E5" s="211">
        <f>IFERROR(D5/C5*100,0)</f>
        <v>30.583817263227857</v>
      </c>
      <c r="F5" s="188">
        <f>F6+F25+F36+F45+F53+F68+F75+F89</f>
        <v>12.369</v>
      </c>
      <c r="G5" s="64">
        <f t="shared" ref="G5:G68" si="0">IFERROR(D5-F5,"")</f>
        <v>-0.91999999999999815</v>
      </c>
    </row>
    <row r="6" spans="1:16" s="7" customFormat="1" ht="15.75" x14ac:dyDescent="0.25">
      <c r="A6" s="83">
        <f t="shared" ref="A6:A69" si="1">IF(OR(D6="",D6=0),"x",D6)</f>
        <v>2.5270000000000001</v>
      </c>
      <c r="B6" s="157" t="s">
        <v>2</v>
      </c>
      <c r="C6" s="158" t="s">
        <v>155</v>
      </c>
      <c r="D6" s="148">
        <f>SUM(D7:D24)</f>
        <v>2.5270000000000001</v>
      </c>
      <c r="E6" s="212">
        <f t="shared" ref="E6:E69" si="2">IFERROR(D6/C6*100,0)</f>
        <v>0</v>
      </c>
      <c r="F6" s="183">
        <f>SUM(F7:F24)</f>
        <v>3.7469999999999999</v>
      </c>
      <c r="G6" s="65">
        <f t="shared" si="0"/>
        <v>-1.2199999999999998</v>
      </c>
    </row>
    <row r="7" spans="1:16" s="1" customFormat="1" ht="15" hidden="1" customHeight="1" x14ac:dyDescent="0.2">
      <c r="A7" s="83" t="str">
        <f t="shared" si="1"/>
        <v>x</v>
      </c>
      <c r="B7" s="159" t="s">
        <v>3</v>
      </c>
      <c r="C7" s="160" t="s">
        <v>122</v>
      </c>
      <c r="D7" s="149">
        <v>0</v>
      </c>
      <c r="E7" s="213">
        <f t="shared" si="2"/>
        <v>0</v>
      </c>
      <c r="F7" s="216">
        <v>0</v>
      </c>
      <c r="G7" s="66">
        <f t="shared" si="0"/>
        <v>0</v>
      </c>
      <c r="H7" s="142"/>
    </row>
    <row r="8" spans="1:16" s="1" customFormat="1" ht="15.75" hidden="1" x14ac:dyDescent="0.2">
      <c r="A8" s="83" t="str">
        <f t="shared" si="1"/>
        <v>x</v>
      </c>
      <c r="B8" s="159" t="s">
        <v>4</v>
      </c>
      <c r="C8" s="160">
        <v>1</v>
      </c>
      <c r="D8" s="149">
        <v>0</v>
      </c>
      <c r="E8" s="213">
        <f t="shared" si="2"/>
        <v>0</v>
      </c>
      <c r="F8" s="216">
        <v>0.81499999999999995</v>
      </c>
      <c r="G8" s="66">
        <f t="shared" si="0"/>
        <v>-0.81499999999999995</v>
      </c>
      <c r="H8" s="142"/>
    </row>
    <row r="9" spans="1:16" s="1" customFormat="1" ht="15" hidden="1" customHeight="1" x14ac:dyDescent="0.2">
      <c r="A9" s="83" t="str">
        <f t="shared" si="1"/>
        <v>x</v>
      </c>
      <c r="B9" s="159" t="s">
        <v>5</v>
      </c>
      <c r="C9" s="160"/>
      <c r="D9" s="149">
        <v>0</v>
      </c>
      <c r="E9" s="213">
        <f t="shared" si="2"/>
        <v>0</v>
      </c>
      <c r="F9" s="216">
        <v>0</v>
      </c>
      <c r="G9" s="66">
        <f t="shared" si="0"/>
        <v>0</v>
      </c>
      <c r="H9" s="142"/>
      <c r="I9" s="142"/>
    </row>
    <row r="10" spans="1:16" s="1" customFormat="1" ht="15" hidden="1" customHeight="1" x14ac:dyDescent="0.2">
      <c r="A10" s="83" t="str">
        <f t="shared" si="1"/>
        <v>x</v>
      </c>
      <c r="B10" s="159" t="s">
        <v>6</v>
      </c>
      <c r="C10" s="160"/>
      <c r="D10" s="149">
        <v>0</v>
      </c>
      <c r="E10" s="213">
        <f t="shared" si="2"/>
        <v>0</v>
      </c>
      <c r="F10" s="184">
        <v>0</v>
      </c>
      <c r="G10" s="66">
        <f t="shared" si="0"/>
        <v>0</v>
      </c>
      <c r="H10" s="142"/>
    </row>
    <row r="11" spans="1:16" s="1" customFormat="1" ht="15.75" hidden="1" x14ac:dyDescent="0.2">
      <c r="A11" s="83" t="str">
        <f t="shared" si="1"/>
        <v>x</v>
      </c>
      <c r="B11" s="159" t="s">
        <v>7</v>
      </c>
      <c r="C11" s="160">
        <v>0.48799999999999999</v>
      </c>
      <c r="D11" s="149">
        <v>0</v>
      </c>
      <c r="E11" s="213">
        <f t="shared" si="2"/>
        <v>0</v>
      </c>
      <c r="F11" s="184">
        <v>0</v>
      </c>
      <c r="G11" s="66">
        <f t="shared" si="0"/>
        <v>0</v>
      </c>
      <c r="H11" s="142"/>
    </row>
    <row r="12" spans="1:16" s="1" customFormat="1" ht="15" hidden="1" customHeight="1" x14ac:dyDescent="0.2">
      <c r="A12" s="83" t="str">
        <f t="shared" si="1"/>
        <v>x</v>
      </c>
      <c r="B12" s="159" t="s">
        <v>8</v>
      </c>
      <c r="C12" s="160"/>
      <c r="D12" s="149">
        <v>0</v>
      </c>
      <c r="E12" s="213">
        <f t="shared" si="2"/>
        <v>0</v>
      </c>
      <c r="F12" s="184">
        <v>0</v>
      </c>
      <c r="G12" s="66">
        <f t="shared" si="0"/>
        <v>0</v>
      </c>
      <c r="H12" s="142"/>
    </row>
    <row r="13" spans="1:16" s="1" customFormat="1" ht="15.75" hidden="1" x14ac:dyDescent="0.2">
      <c r="A13" s="83" t="str">
        <f t="shared" si="1"/>
        <v>x</v>
      </c>
      <c r="B13" s="159" t="s">
        <v>9</v>
      </c>
      <c r="C13" s="160">
        <v>0.04</v>
      </c>
      <c r="D13" s="149">
        <v>0</v>
      </c>
      <c r="E13" s="213">
        <f t="shared" si="2"/>
        <v>0</v>
      </c>
      <c r="F13" s="184">
        <v>0</v>
      </c>
      <c r="G13" s="66">
        <f t="shared" si="0"/>
        <v>0</v>
      </c>
      <c r="H13" s="142"/>
    </row>
    <row r="14" spans="1:16" s="1" customFormat="1" ht="15" hidden="1" customHeight="1" x14ac:dyDescent="0.2">
      <c r="A14" s="83" t="str">
        <f t="shared" si="1"/>
        <v>x</v>
      </c>
      <c r="B14" s="159" t="s">
        <v>10</v>
      </c>
      <c r="C14" s="160"/>
      <c r="D14" s="149">
        <v>0</v>
      </c>
      <c r="E14" s="213">
        <f t="shared" si="2"/>
        <v>0</v>
      </c>
      <c r="F14" s="184">
        <v>0</v>
      </c>
      <c r="G14" s="66">
        <f t="shared" si="0"/>
        <v>0</v>
      </c>
      <c r="H14" s="142"/>
    </row>
    <row r="15" spans="1:16" s="1" customFormat="1" ht="15" hidden="1" customHeight="1" x14ac:dyDescent="0.2">
      <c r="A15" s="83" t="str">
        <f t="shared" si="1"/>
        <v>x</v>
      </c>
      <c r="B15" s="159" t="s">
        <v>11</v>
      </c>
      <c r="C15" s="160"/>
      <c r="D15" s="149">
        <v>0</v>
      </c>
      <c r="E15" s="213">
        <f t="shared" si="2"/>
        <v>0</v>
      </c>
      <c r="F15" s="184">
        <v>0</v>
      </c>
      <c r="G15" s="66">
        <f t="shared" si="0"/>
        <v>0</v>
      </c>
      <c r="H15" s="142"/>
    </row>
    <row r="16" spans="1:16" s="1" customFormat="1" ht="15" hidden="1" customHeight="1" x14ac:dyDescent="0.2">
      <c r="A16" s="83" t="str">
        <f t="shared" si="1"/>
        <v>x</v>
      </c>
      <c r="B16" s="159" t="s">
        <v>58</v>
      </c>
      <c r="C16" s="160"/>
      <c r="D16" s="149">
        <v>0</v>
      </c>
      <c r="E16" s="213">
        <f t="shared" si="2"/>
        <v>0</v>
      </c>
      <c r="F16" s="184">
        <v>0</v>
      </c>
      <c r="G16" s="66">
        <f t="shared" si="0"/>
        <v>0</v>
      </c>
      <c r="H16" s="142"/>
    </row>
    <row r="17" spans="1:8" s="1" customFormat="1" ht="15" hidden="1" customHeight="1" x14ac:dyDescent="0.2">
      <c r="A17" s="83" t="str">
        <f t="shared" si="1"/>
        <v>x</v>
      </c>
      <c r="B17" s="159" t="s">
        <v>12</v>
      </c>
      <c r="C17" s="160"/>
      <c r="D17" s="149">
        <v>0</v>
      </c>
      <c r="E17" s="213">
        <f t="shared" si="2"/>
        <v>0</v>
      </c>
      <c r="F17" s="184">
        <v>0</v>
      </c>
      <c r="G17" s="66">
        <f t="shared" si="0"/>
        <v>0</v>
      </c>
      <c r="H17" s="142"/>
    </row>
    <row r="18" spans="1:8" s="1" customFormat="1" ht="15" hidden="1" customHeight="1" x14ac:dyDescent="0.2">
      <c r="A18" s="83" t="str">
        <f t="shared" si="1"/>
        <v>x</v>
      </c>
      <c r="B18" s="159" t="s">
        <v>13</v>
      </c>
      <c r="C18" s="160"/>
      <c r="D18" s="149">
        <v>0</v>
      </c>
      <c r="E18" s="213">
        <f t="shared" si="2"/>
        <v>0</v>
      </c>
      <c r="F18" s="184">
        <v>0</v>
      </c>
      <c r="G18" s="66">
        <f t="shared" si="0"/>
        <v>0</v>
      </c>
      <c r="H18" s="142"/>
    </row>
    <row r="19" spans="1:8" s="1" customFormat="1" ht="15.75" x14ac:dyDescent="0.2">
      <c r="A19" s="83">
        <f t="shared" si="1"/>
        <v>2.0030000000000001</v>
      </c>
      <c r="B19" s="159" t="s">
        <v>14</v>
      </c>
      <c r="C19" s="160">
        <v>4.2195</v>
      </c>
      <c r="D19" s="149">
        <v>2.0030000000000001</v>
      </c>
      <c r="E19" s="213">
        <f t="shared" si="2"/>
        <v>47.470079393293048</v>
      </c>
      <c r="F19" s="184">
        <v>2.0720000000000001</v>
      </c>
      <c r="G19" s="66">
        <f t="shared" si="0"/>
        <v>-6.899999999999995E-2</v>
      </c>
      <c r="H19" s="142"/>
    </row>
    <row r="20" spans="1:8" s="1" customFormat="1" ht="15" hidden="1" customHeight="1" x14ac:dyDescent="0.2">
      <c r="A20" s="83" t="str">
        <f t="shared" si="1"/>
        <v>x</v>
      </c>
      <c r="B20" s="159" t="s">
        <v>15</v>
      </c>
      <c r="C20" s="160"/>
      <c r="D20" s="149">
        <v>0</v>
      </c>
      <c r="E20" s="213">
        <f t="shared" si="2"/>
        <v>0</v>
      </c>
      <c r="F20" s="184">
        <v>0</v>
      </c>
      <c r="G20" s="66">
        <f t="shared" si="0"/>
        <v>0</v>
      </c>
      <c r="H20" s="142"/>
    </row>
    <row r="21" spans="1:8" s="1" customFormat="1" ht="15.75" hidden="1" x14ac:dyDescent="0.2">
      <c r="A21" s="83" t="str">
        <f t="shared" si="1"/>
        <v>x</v>
      </c>
      <c r="B21" s="159" t="s">
        <v>16</v>
      </c>
      <c r="C21" s="160" t="s">
        <v>155</v>
      </c>
      <c r="D21" s="149">
        <v>0</v>
      </c>
      <c r="E21" s="213">
        <f t="shared" si="2"/>
        <v>0</v>
      </c>
      <c r="F21" s="184">
        <v>0</v>
      </c>
      <c r="G21" s="66">
        <f t="shared" si="0"/>
        <v>0</v>
      </c>
      <c r="H21" s="142"/>
    </row>
    <row r="22" spans="1:8" s="1" customFormat="1" ht="15" hidden="1" customHeight="1" x14ac:dyDescent="0.2">
      <c r="A22" s="83" t="str">
        <f t="shared" si="1"/>
        <v>x</v>
      </c>
      <c r="B22" s="159" t="s">
        <v>17</v>
      </c>
      <c r="C22" s="160">
        <v>0.21</v>
      </c>
      <c r="D22" s="149">
        <v>0</v>
      </c>
      <c r="E22" s="213">
        <f t="shared" si="2"/>
        <v>0</v>
      </c>
      <c r="F22" s="184">
        <v>0</v>
      </c>
      <c r="G22" s="66">
        <f t="shared" si="0"/>
        <v>0</v>
      </c>
      <c r="H22" s="142"/>
    </row>
    <row r="23" spans="1:8" s="1" customFormat="1" ht="15.75" x14ac:dyDescent="0.2">
      <c r="A23" s="83">
        <f t="shared" si="1"/>
        <v>0.52400000000000002</v>
      </c>
      <c r="B23" s="159" t="s">
        <v>18</v>
      </c>
      <c r="C23" s="160" t="s">
        <v>155</v>
      </c>
      <c r="D23" s="149">
        <v>0.52400000000000002</v>
      </c>
      <c r="E23" s="213">
        <f t="shared" si="2"/>
        <v>0</v>
      </c>
      <c r="F23" s="184">
        <v>0.86</v>
      </c>
      <c r="G23" s="66">
        <f t="shared" si="0"/>
        <v>-0.33599999999999997</v>
      </c>
      <c r="H23" s="142"/>
    </row>
    <row r="24" spans="1:8" s="1" customFormat="1" ht="15" hidden="1" customHeight="1" x14ac:dyDescent="0.2">
      <c r="A24" s="83" t="str">
        <f t="shared" si="1"/>
        <v>x</v>
      </c>
      <c r="B24" s="159" t="s">
        <v>140</v>
      </c>
      <c r="C24" s="160"/>
      <c r="D24" s="149" t="s">
        <v>122</v>
      </c>
      <c r="E24" s="213">
        <f t="shared" si="2"/>
        <v>0</v>
      </c>
      <c r="F24" s="184" t="s">
        <v>122</v>
      </c>
      <c r="G24" s="66" t="str">
        <f t="shared" si="0"/>
        <v/>
      </c>
      <c r="H24" s="142"/>
    </row>
    <row r="25" spans="1:8" s="7" customFormat="1" ht="15.75" x14ac:dyDescent="0.25">
      <c r="A25" s="83">
        <f t="shared" si="1"/>
        <v>1.552</v>
      </c>
      <c r="B25" s="157" t="s">
        <v>19</v>
      </c>
      <c r="C25" s="158">
        <v>2.46713</v>
      </c>
      <c r="D25" s="148">
        <f>SUM(D26:D35)</f>
        <v>1.552</v>
      </c>
      <c r="E25" s="212">
        <f t="shared" si="2"/>
        <v>62.907102584784745</v>
      </c>
      <c r="F25" s="185">
        <f>SUM(F26:F35)</f>
        <v>1.1879999999999999</v>
      </c>
      <c r="G25" s="65">
        <f t="shared" si="0"/>
        <v>0.3640000000000001</v>
      </c>
    </row>
    <row r="26" spans="1:8" s="1" customFormat="1" ht="15" hidden="1" customHeight="1" x14ac:dyDescent="0.2">
      <c r="A26" s="83" t="str">
        <f t="shared" si="1"/>
        <v>x</v>
      </c>
      <c r="B26" s="159" t="s">
        <v>123</v>
      </c>
      <c r="C26" s="160"/>
      <c r="D26" s="149">
        <v>0</v>
      </c>
      <c r="E26" s="213">
        <f t="shared" si="2"/>
        <v>0</v>
      </c>
      <c r="F26" s="184">
        <v>0</v>
      </c>
      <c r="G26" s="67">
        <f t="shared" si="0"/>
        <v>0</v>
      </c>
      <c r="H26" s="142"/>
    </row>
    <row r="27" spans="1:8" s="1" customFormat="1" ht="15" hidden="1" customHeight="1" x14ac:dyDescent="0.2">
      <c r="A27" s="83" t="str">
        <f t="shared" si="1"/>
        <v>x</v>
      </c>
      <c r="B27" s="159" t="s">
        <v>20</v>
      </c>
      <c r="C27" s="160"/>
      <c r="D27" s="149">
        <v>0</v>
      </c>
      <c r="E27" s="213">
        <f t="shared" si="2"/>
        <v>0</v>
      </c>
      <c r="F27" s="184">
        <v>0</v>
      </c>
      <c r="G27" s="67">
        <f t="shared" si="0"/>
        <v>0</v>
      </c>
      <c r="H27" s="142"/>
    </row>
    <row r="28" spans="1:8" s="1" customFormat="1" ht="15" hidden="1" customHeight="1" x14ac:dyDescent="0.2">
      <c r="A28" s="83" t="str">
        <f t="shared" si="1"/>
        <v>x</v>
      </c>
      <c r="B28" s="159" t="s">
        <v>21</v>
      </c>
      <c r="C28" s="160"/>
      <c r="D28" s="149">
        <v>0</v>
      </c>
      <c r="E28" s="213">
        <f t="shared" si="2"/>
        <v>0</v>
      </c>
      <c r="F28" s="184">
        <v>0</v>
      </c>
      <c r="G28" s="67">
        <f t="shared" si="0"/>
        <v>0</v>
      </c>
      <c r="H28" s="142"/>
    </row>
    <row r="29" spans="1:8" s="1" customFormat="1" ht="15" hidden="1" customHeight="1" x14ac:dyDescent="0.2">
      <c r="A29" s="83" t="str">
        <f t="shared" si="1"/>
        <v>x</v>
      </c>
      <c r="B29" s="159" t="s">
        <v>122</v>
      </c>
      <c r="C29" s="160"/>
      <c r="D29" s="149" t="s">
        <v>122</v>
      </c>
      <c r="E29" s="213">
        <f t="shared" si="2"/>
        <v>0</v>
      </c>
      <c r="F29" s="184" t="s">
        <v>122</v>
      </c>
      <c r="G29" s="67" t="str">
        <f t="shared" si="0"/>
        <v/>
      </c>
      <c r="H29" s="142"/>
    </row>
    <row r="30" spans="1:8" s="1" customFormat="1" ht="15.75" x14ac:dyDescent="0.2">
      <c r="A30" s="83">
        <f t="shared" si="1"/>
        <v>1.552</v>
      </c>
      <c r="B30" s="159" t="s">
        <v>22</v>
      </c>
      <c r="C30" s="160">
        <v>2.2871299999999999</v>
      </c>
      <c r="D30" s="149">
        <v>1.552</v>
      </c>
      <c r="E30" s="213">
        <f t="shared" si="2"/>
        <v>67.857970469540433</v>
      </c>
      <c r="F30" s="184">
        <v>1.1879999999999999</v>
      </c>
      <c r="G30" s="66">
        <f t="shared" si="0"/>
        <v>0.3640000000000001</v>
      </c>
      <c r="H30" s="142"/>
    </row>
    <row r="31" spans="1:8" s="1" customFormat="1" ht="15" hidden="1" customHeight="1" x14ac:dyDescent="0.2">
      <c r="A31" s="83" t="str">
        <f t="shared" si="1"/>
        <v>x</v>
      </c>
      <c r="B31" s="159" t="s">
        <v>78</v>
      </c>
      <c r="C31" s="160"/>
      <c r="D31" s="149">
        <v>0</v>
      </c>
      <c r="E31" s="213">
        <f t="shared" si="2"/>
        <v>0</v>
      </c>
      <c r="F31" s="184">
        <v>0</v>
      </c>
      <c r="G31" s="67">
        <f t="shared" si="0"/>
        <v>0</v>
      </c>
      <c r="H31" s="142"/>
    </row>
    <row r="32" spans="1:8" s="1" customFormat="1" ht="15" hidden="1" customHeight="1" x14ac:dyDescent="0.2">
      <c r="A32" s="83" t="str">
        <f t="shared" si="1"/>
        <v>x</v>
      </c>
      <c r="B32" s="159" t="s">
        <v>23</v>
      </c>
      <c r="C32" s="160" t="s">
        <v>122</v>
      </c>
      <c r="D32" s="149">
        <v>0</v>
      </c>
      <c r="E32" s="213">
        <f t="shared" si="2"/>
        <v>0</v>
      </c>
      <c r="F32" s="184">
        <v>0</v>
      </c>
      <c r="G32" s="66">
        <f t="shared" si="0"/>
        <v>0</v>
      </c>
      <c r="H32" s="142"/>
    </row>
    <row r="33" spans="1:8" s="1" customFormat="1" ht="15" hidden="1" customHeight="1" x14ac:dyDescent="0.2">
      <c r="A33" s="83" t="str">
        <f t="shared" si="1"/>
        <v>x</v>
      </c>
      <c r="B33" s="159" t="s">
        <v>24</v>
      </c>
      <c r="C33" s="160"/>
      <c r="D33" s="149" t="s">
        <v>122</v>
      </c>
      <c r="E33" s="213">
        <f t="shared" si="2"/>
        <v>0</v>
      </c>
      <c r="F33" s="184" t="s">
        <v>122</v>
      </c>
      <c r="G33" s="67" t="str">
        <f t="shared" si="0"/>
        <v/>
      </c>
      <c r="H33" s="142"/>
    </row>
    <row r="34" spans="1:8" s="1" customFormat="1" ht="15.75" hidden="1" x14ac:dyDescent="0.2">
      <c r="A34" s="83" t="str">
        <f t="shared" si="1"/>
        <v>x</v>
      </c>
      <c r="B34" s="159" t="s">
        <v>25</v>
      </c>
      <c r="C34" s="160" t="s">
        <v>122</v>
      </c>
      <c r="D34" s="149">
        <v>0</v>
      </c>
      <c r="E34" s="213">
        <f t="shared" si="2"/>
        <v>0</v>
      </c>
      <c r="F34" s="184">
        <v>0</v>
      </c>
      <c r="G34" s="67">
        <f t="shared" si="0"/>
        <v>0</v>
      </c>
      <c r="H34" s="142"/>
    </row>
    <row r="35" spans="1:8" s="1" customFormat="1" ht="15" hidden="1" customHeight="1" x14ac:dyDescent="0.2">
      <c r="A35" s="83" t="str">
        <f t="shared" si="1"/>
        <v>x</v>
      </c>
      <c r="B35" s="159" t="s">
        <v>26</v>
      </c>
      <c r="C35" s="160">
        <v>0.18</v>
      </c>
      <c r="D35" s="149">
        <v>0</v>
      </c>
      <c r="E35" s="213">
        <f t="shared" si="2"/>
        <v>0</v>
      </c>
      <c r="F35" s="184">
        <v>0</v>
      </c>
      <c r="G35" s="66">
        <f t="shared" si="0"/>
        <v>0</v>
      </c>
      <c r="H35" s="142"/>
    </row>
    <row r="36" spans="1:8" s="7" customFormat="1" ht="15.75" hidden="1" customHeight="1" x14ac:dyDescent="0.25">
      <c r="A36" s="83" t="str">
        <f t="shared" si="1"/>
        <v>x</v>
      </c>
      <c r="B36" s="157" t="s">
        <v>59</v>
      </c>
      <c r="C36" s="158"/>
      <c r="D36" s="148">
        <f>SUM(D37:D44)</f>
        <v>0</v>
      </c>
      <c r="E36" s="212">
        <f t="shared" si="2"/>
        <v>0</v>
      </c>
      <c r="F36" s="109">
        <f>SUM(F37:F44)</f>
        <v>0</v>
      </c>
      <c r="G36" s="65">
        <f t="shared" si="0"/>
        <v>0</v>
      </c>
    </row>
    <row r="37" spans="1:8" s="9" customFormat="1" ht="15" hidden="1" customHeight="1" x14ac:dyDescent="0.2">
      <c r="A37" s="83" t="str">
        <f t="shared" si="1"/>
        <v>x</v>
      </c>
      <c r="B37" s="159" t="s">
        <v>79</v>
      </c>
      <c r="C37" s="160"/>
      <c r="D37" s="149">
        <v>0</v>
      </c>
      <c r="E37" s="213">
        <f t="shared" si="2"/>
        <v>0</v>
      </c>
      <c r="F37" s="184">
        <v>0</v>
      </c>
      <c r="G37" s="67">
        <f t="shared" si="0"/>
        <v>0</v>
      </c>
      <c r="H37" s="142" t="s">
        <v>122</v>
      </c>
    </row>
    <row r="38" spans="1:8" s="1" customFormat="1" ht="15" hidden="1" customHeight="1" x14ac:dyDescent="0.2">
      <c r="A38" s="83" t="str">
        <f t="shared" si="1"/>
        <v>x</v>
      </c>
      <c r="B38" s="159" t="s">
        <v>80</v>
      </c>
      <c r="C38" s="160"/>
      <c r="D38" s="149">
        <v>0</v>
      </c>
      <c r="E38" s="213">
        <f t="shared" si="2"/>
        <v>0</v>
      </c>
      <c r="F38" s="184">
        <v>0</v>
      </c>
      <c r="G38" s="67">
        <f t="shared" si="0"/>
        <v>0</v>
      </c>
      <c r="H38" s="142"/>
    </row>
    <row r="39" spans="1:8" s="3" customFormat="1" ht="15" hidden="1" customHeight="1" x14ac:dyDescent="0.2">
      <c r="A39" s="83" t="str">
        <f t="shared" si="1"/>
        <v>x</v>
      </c>
      <c r="B39" s="161" t="s">
        <v>63</v>
      </c>
      <c r="C39" s="160"/>
      <c r="D39" s="149">
        <v>0</v>
      </c>
      <c r="E39" s="213">
        <f t="shared" si="2"/>
        <v>0</v>
      </c>
      <c r="F39" s="184">
        <v>0</v>
      </c>
      <c r="G39" s="68">
        <f t="shared" si="0"/>
        <v>0</v>
      </c>
      <c r="H39" s="142"/>
    </row>
    <row r="40" spans="1:8" s="1" customFormat="1" ht="15" hidden="1" customHeight="1" x14ac:dyDescent="0.2">
      <c r="A40" s="83" t="str">
        <f t="shared" si="1"/>
        <v>x</v>
      </c>
      <c r="B40" s="159" t="s">
        <v>27</v>
      </c>
      <c r="C40" s="160"/>
      <c r="D40" s="149">
        <v>0</v>
      </c>
      <c r="E40" s="213">
        <f t="shared" si="2"/>
        <v>0</v>
      </c>
      <c r="F40" s="184">
        <v>0</v>
      </c>
      <c r="G40" s="67">
        <f t="shared" si="0"/>
        <v>0</v>
      </c>
      <c r="H40" s="142"/>
    </row>
    <row r="41" spans="1:8" s="1" customFormat="1" ht="15" hidden="1" customHeight="1" x14ac:dyDescent="0.2">
      <c r="A41" s="83" t="str">
        <f t="shared" si="1"/>
        <v>x</v>
      </c>
      <c r="B41" s="159" t="s">
        <v>28</v>
      </c>
      <c r="C41" s="160"/>
      <c r="D41" s="149">
        <v>0</v>
      </c>
      <c r="E41" s="213">
        <f t="shared" si="2"/>
        <v>0</v>
      </c>
      <c r="F41" s="184">
        <v>0</v>
      </c>
      <c r="G41" s="66">
        <f t="shared" si="0"/>
        <v>0</v>
      </c>
      <c r="H41" s="142"/>
    </row>
    <row r="42" spans="1:8" s="1" customFormat="1" ht="15" hidden="1" customHeight="1" x14ac:dyDescent="0.2">
      <c r="A42" s="83" t="str">
        <f t="shared" si="1"/>
        <v>x</v>
      </c>
      <c r="B42" s="159" t="s">
        <v>29</v>
      </c>
      <c r="C42" s="160"/>
      <c r="D42" s="149">
        <v>0</v>
      </c>
      <c r="E42" s="213">
        <f t="shared" si="2"/>
        <v>0</v>
      </c>
      <c r="F42" s="184">
        <v>0</v>
      </c>
      <c r="G42" s="66">
        <f t="shared" si="0"/>
        <v>0</v>
      </c>
      <c r="H42" s="142"/>
    </row>
    <row r="43" spans="1:8" s="1" customFormat="1" ht="15" hidden="1" customHeight="1" x14ac:dyDescent="0.2">
      <c r="A43" s="83" t="str">
        <f t="shared" si="1"/>
        <v>x</v>
      </c>
      <c r="B43" s="159" t="s">
        <v>30</v>
      </c>
      <c r="C43" s="160"/>
      <c r="D43" s="149">
        <v>0</v>
      </c>
      <c r="E43" s="213">
        <f t="shared" si="2"/>
        <v>0</v>
      </c>
      <c r="F43" s="184">
        <v>0</v>
      </c>
      <c r="G43" s="67">
        <f t="shared" si="0"/>
        <v>0</v>
      </c>
      <c r="H43" s="142"/>
    </row>
    <row r="44" spans="1:8" s="1" customFormat="1" ht="15" hidden="1" customHeight="1" x14ac:dyDescent="0.2">
      <c r="A44" s="83" t="str">
        <f t="shared" si="1"/>
        <v>x</v>
      </c>
      <c r="B44" s="159" t="s">
        <v>64</v>
      </c>
      <c r="C44" s="160"/>
      <c r="D44" s="149">
        <v>0</v>
      </c>
      <c r="E44" s="213">
        <f t="shared" si="2"/>
        <v>0</v>
      </c>
      <c r="F44" s="184">
        <v>0</v>
      </c>
      <c r="G44" s="67">
        <f t="shared" si="0"/>
        <v>0</v>
      </c>
      <c r="H44" s="142"/>
    </row>
    <row r="45" spans="1:8" s="7" customFormat="1" ht="15.75" hidden="1" customHeight="1" x14ac:dyDescent="0.25">
      <c r="A45" s="83" t="str">
        <f t="shared" si="1"/>
        <v>x</v>
      </c>
      <c r="B45" s="157" t="s">
        <v>62</v>
      </c>
      <c r="C45" s="158" t="s">
        <v>155</v>
      </c>
      <c r="D45" s="148">
        <f>SUM(D46:D52)</f>
        <v>0</v>
      </c>
      <c r="E45" s="212">
        <f t="shared" si="2"/>
        <v>0</v>
      </c>
      <c r="F45" s="109">
        <f>SUM(F46:F52)</f>
        <v>0</v>
      </c>
      <c r="G45" s="69">
        <f t="shared" si="0"/>
        <v>0</v>
      </c>
    </row>
    <row r="46" spans="1:8" s="1" customFormat="1" ht="15" hidden="1" customHeight="1" x14ac:dyDescent="0.2">
      <c r="A46" s="83" t="str">
        <f t="shared" si="1"/>
        <v>x</v>
      </c>
      <c r="B46" s="159" t="s">
        <v>81</v>
      </c>
      <c r="C46" s="160"/>
      <c r="D46" s="149">
        <v>0</v>
      </c>
      <c r="E46" s="213">
        <f t="shared" si="2"/>
        <v>0</v>
      </c>
      <c r="F46" s="184">
        <v>0</v>
      </c>
      <c r="G46" s="67">
        <f t="shared" si="0"/>
        <v>0</v>
      </c>
      <c r="H46" s="142"/>
    </row>
    <row r="47" spans="1:8" s="1" customFormat="1" ht="15" hidden="1" customHeight="1" x14ac:dyDescent="0.2">
      <c r="A47" s="83" t="str">
        <f t="shared" si="1"/>
        <v>x</v>
      </c>
      <c r="B47" s="159" t="s">
        <v>82</v>
      </c>
      <c r="C47" s="160"/>
      <c r="D47" s="149">
        <v>0</v>
      </c>
      <c r="E47" s="213">
        <f t="shared" si="2"/>
        <v>0</v>
      </c>
      <c r="F47" s="184">
        <v>0</v>
      </c>
      <c r="G47" s="67">
        <f t="shared" si="0"/>
        <v>0</v>
      </c>
      <c r="H47" s="142"/>
    </row>
    <row r="48" spans="1:8" s="1" customFormat="1" ht="15" hidden="1" customHeight="1" x14ac:dyDescent="0.2">
      <c r="A48" s="83" t="str">
        <f t="shared" si="1"/>
        <v>x</v>
      </c>
      <c r="B48" s="159" t="s">
        <v>83</v>
      </c>
      <c r="C48" s="160" t="s">
        <v>122</v>
      </c>
      <c r="D48" s="149">
        <v>0</v>
      </c>
      <c r="E48" s="213">
        <f t="shared" si="2"/>
        <v>0</v>
      </c>
      <c r="F48" s="184">
        <v>0</v>
      </c>
      <c r="G48" s="67">
        <f t="shared" si="0"/>
        <v>0</v>
      </c>
      <c r="H48" s="142"/>
    </row>
    <row r="49" spans="1:8" s="1" customFormat="1" ht="15" hidden="1" customHeight="1" x14ac:dyDescent="0.2">
      <c r="A49" s="83" t="str">
        <f t="shared" si="1"/>
        <v>x</v>
      </c>
      <c r="B49" s="159" t="s">
        <v>84</v>
      </c>
      <c r="C49" s="160"/>
      <c r="D49" s="149">
        <v>0</v>
      </c>
      <c r="E49" s="213">
        <f t="shared" si="2"/>
        <v>0</v>
      </c>
      <c r="F49" s="184">
        <v>0</v>
      </c>
      <c r="G49" s="67">
        <f t="shared" si="0"/>
        <v>0</v>
      </c>
      <c r="H49" s="142"/>
    </row>
    <row r="50" spans="1:8" s="1" customFormat="1" ht="15" hidden="1" customHeight="1" x14ac:dyDescent="0.2">
      <c r="A50" s="83" t="str">
        <f t="shared" si="1"/>
        <v>x</v>
      </c>
      <c r="B50" s="159" t="s">
        <v>96</v>
      </c>
      <c r="C50" s="160" t="s">
        <v>155</v>
      </c>
      <c r="D50" s="149">
        <v>0</v>
      </c>
      <c r="E50" s="213">
        <f t="shared" si="2"/>
        <v>0</v>
      </c>
      <c r="F50" s="184">
        <v>0</v>
      </c>
      <c r="G50" s="67">
        <f t="shared" si="0"/>
        <v>0</v>
      </c>
      <c r="H50" s="142"/>
    </row>
    <row r="51" spans="1:8" s="1" customFormat="1" ht="15" hidden="1" customHeight="1" x14ac:dyDescent="0.2">
      <c r="A51" s="83" t="str">
        <f t="shared" si="1"/>
        <v>x</v>
      </c>
      <c r="B51" s="159" t="s">
        <v>85</v>
      </c>
      <c r="C51" s="160" t="s">
        <v>122</v>
      </c>
      <c r="D51" s="149">
        <v>0</v>
      </c>
      <c r="E51" s="213">
        <f t="shared" si="2"/>
        <v>0</v>
      </c>
      <c r="F51" s="184">
        <v>0</v>
      </c>
      <c r="G51" s="67">
        <f t="shared" si="0"/>
        <v>0</v>
      </c>
      <c r="H51" s="142"/>
    </row>
    <row r="52" spans="1:8" s="1" customFormat="1" ht="15" hidden="1" customHeight="1" x14ac:dyDescent="0.2">
      <c r="A52" s="83" t="str">
        <f t="shared" si="1"/>
        <v>x</v>
      </c>
      <c r="B52" s="159" t="s">
        <v>97</v>
      </c>
      <c r="C52" s="160"/>
      <c r="D52" s="149">
        <v>0</v>
      </c>
      <c r="E52" s="213">
        <f t="shared" si="2"/>
        <v>0</v>
      </c>
      <c r="F52" s="184">
        <v>0</v>
      </c>
      <c r="G52" s="217">
        <f t="shared" si="0"/>
        <v>0</v>
      </c>
      <c r="H52" s="142"/>
    </row>
    <row r="53" spans="1:8" s="7" customFormat="1" ht="15.75" x14ac:dyDescent="0.25">
      <c r="A53" s="83">
        <f t="shared" si="1"/>
        <v>2.4350000000000001</v>
      </c>
      <c r="B53" s="162" t="s">
        <v>31</v>
      </c>
      <c r="C53" s="163">
        <v>11.051</v>
      </c>
      <c r="D53" s="150">
        <f>SUM(D54:D67)</f>
        <v>2.4350000000000001</v>
      </c>
      <c r="E53" s="214">
        <f t="shared" si="2"/>
        <v>22.034205049316803</v>
      </c>
      <c r="F53" s="111">
        <f>SUM(F54:F67)</f>
        <v>3.0539999999999998</v>
      </c>
      <c r="G53" s="124">
        <f t="shared" si="0"/>
        <v>-0.61899999999999977</v>
      </c>
    </row>
    <row r="54" spans="1:8" s="9" customFormat="1" ht="15" hidden="1" customHeight="1" x14ac:dyDescent="0.2">
      <c r="A54" s="83" t="str">
        <f t="shared" si="1"/>
        <v>x</v>
      </c>
      <c r="B54" s="164" t="s">
        <v>86</v>
      </c>
      <c r="C54" s="160"/>
      <c r="D54" s="149">
        <v>0</v>
      </c>
      <c r="E54" s="213">
        <f t="shared" si="2"/>
        <v>0</v>
      </c>
      <c r="F54" s="184">
        <v>0</v>
      </c>
      <c r="G54" s="218">
        <f t="shared" si="0"/>
        <v>0</v>
      </c>
      <c r="H54" s="142"/>
    </row>
    <row r="55" spans="1:8" s="1" customFormat="1" ht="15.75" hidden="1" x14ac:dyDescent="0.2">
      <c r="A55" s="83" t="str">
        <f t="shared" si="1"/>
        <v>x</v>
      </c>
      <c r="B55" s="164" t="s">
        <v>87</v>
      </c>
      <c r="C55" s="160">
        <v>0.1</v>
      </c>
      <c r="D55" s="149">
        <v>0</v>
      </c>
      <c r="E55" s="213">
        <f t="shared" si="2"/>
        <v>0</v>
      </c>
      <c r="F55" s="184">
        <v>0</v>
      </c>
      <c r="G55" s="66">
        <f t="shared" si="0"/>
        <v>0</v>
      </c>
      <c r="H55" s="142"/>
    </row>
    <row r="56" spans="1:8" s="1" customFormat="1" ht="15" hidden="1" customHeight="1" x14ac:dyDescent="0.2">
      <c r="A56" s="83" t="str">
        <f t="shared" si="1"/>
        <v>x</v>
      </c>
      <c r="B56" s="164" t="s">
        <v>88</v>
      </c>
      <c r="C56" s="160"/>
      <c r="D56" s="149">
        <v>0</v>
      </c>
      <c r="E56" s="213">
        <f t="shared" si="2"/>
        <v>0</v>
      </c>
      <c r="F56" s="184">
        <v>0</v>
      </c>
      <c r="G56" s="66">
        <f t="shared" si="0"/>
        <v>0</v>
      </c>
      <c r="H56" s="142"/>
    </row>
    <row r="57" spans="1:8" s="1" customFormat="1" ht="15.75" hidden="1" x14ac:dyDescent="0.2">
      <c r="A57" s="83" t="str">
        <f t="shared" si="1"/>
        <v>x</v>
      </c>
      <c r="B57" s="164" t="s">
        <v>89</v>
      </c>
      <c r="C57" s="160" t="s">
        <v>155</v>
      </c>
      <c r="D57" s="149">
        <v>0</v>
      </c>
      <c r="E57" s="213">
        <f t="shared" si="2"/>
        <v>0</v>
      </c>
      <c r="F57" s="184">
        <v>0</v>
      </c>
      <c r="G57" s="66">
        <f t="shared" si="0"/>
        <v>0</v>
      </c>
      <c r="H57" s="142"/>
    </row>
    <row r="58" spans="1:8" s="1" customFormat="1" ht="15.75" x14ac:dyDescent="0.2">
      <c r="A58" s="83">
        <f t="shared" si="1"/>
        <v>1.87</v>
      </c>
      <c r="B58" s="164" t="s">
        <v>57</v>
      </c>
      <c r="C58" s="160" t="s">
        <v>155</v>
      </c>
      <c r="D58" s="149">
        <v>1.87</v>
      </c>
      <c r="E58" s="213">
        <f t="shared" si="2"/>
        <v>0</v>
      </c>
      <c r="F58" s="184">
        <v>3.0539999999999998</v>
      </c>
      <c r="G58" s="66">
        <f t="shared" si="0"/>
        <v>-1.1839999999999997</v>
      </c>
      <c r="H58" s="142"/>
    </row>
    <row r="59" spans="1:8" s="1" customFormat="1" ht="15" hidden="1" customHeight="1" x14ac:dyDescent="0.2">
      <c r="A59" s="83" t="str">
        <f t="shared" si="1"/>
        <v>x</v>
      </c>
      <c r="B59" s="164" t="s">
        <v>32</v>
      </c>
      <c r="C59" s="160"/>
      <c r="D59" s="149">
        <v>0</v>
      </c>
      <c r="E59" s="213">
        <f t="shared" si="2"/>
        <v>0</v>
      </c>
      <c r="F59" s="184">
        <v>0</v>
      </c>
      <c r="G59" s="66">
        <f t="shared" si="0"/>
        <v>0</v>
      </c>
      <c r="H59" s="142"/>
    </row>
    <row r="60" spans="1:8" s="1" customFormat="1" ht="15" hidden="1" customHeight="1" x14ac:dyDescent="0.2">
      <c r="A60" s="83" t="str">
        <f t="shared" si="1"/>
        <v>x</v>
      </c>
      <c r="B60" s="164" t="s">
        <v>60</v>
      </c>
      <c r="C60" s="160">
        <v>0.13500000000000001</v>
      </c>
      <c r="D60" s="149">
        <v>0</v>
      </c>
      <c r="E60" s="213">
        <f t="shared" si="2"/>
        <v>0</v>
      </c>
      <c r="F60" s="184">
        <v>0</v>
      </c>
      <c r="G60" s="66">
        <f t="shared" si="0"/>
        <v>0</v>
      </c>
      <c r="H60" s="142"/>
    </row>
    <row r="61" spans="1:8" s="1" customFormat="1" ht="15" hidden="1" customHeight="1" x14ac:dyDescent="0.2">
      <c r="A61" s="83" t="str">
        <f t="shared" si="1"/>
        <v>x</v>
      </c>
      <c r="B61" s="164" t="s">
        <v>33</v>
      </c>
      <c r="C61" s="160" t="s">
        <v>122</v>
      </c>
      <c r="D61" s="149">
        <v>0</v>
      </c>
      <c r="E61" s="213">
        <f t="shared" si="2"/>
        <v>0</v>
      </c>
      <c r="F61" s="184">
        <v>0</v>
      </c>
      <c r="G61" s="66">
        <f t="shared" si="0"/>
        <v>0</v>
      </c>
      <c r="H61" s="142"/>
    </row>
    <row r="62" spans="1:8" s="1" customFormat="1" ht="15.75" x14ac:dyDescent="0.2">
      <c r="A62" s="83">
        <f t="shared" si="1"/>
        <v>0.56499999999999995</v>
      </c>
      <c r="B62" s="164" t="s">
        <v>90</v>
      </c>
      <c r="C62" s="160">
        <v>3.23</v>
      </c>
      <c r="D62" s="149">
        <v>0.56499999999999995</v>
      </c>
      <c r="E62" s="213">
        <f t="shared" si="2"/>
        <v>17.492260061919502</v>
      </c>
      <c r="F62" s="184">
        <v>0</v>
      </c>
      <c r="G62" s="66">
        <f t="shared" si="0"/>
        <v>0.56499999999999995</v>
      </c>
      <c r="H62" s="142"/>
    </row>
    <row r="63" spans="1:8" s="1" customFormat="1" ht="15" hidden="1" customHeight="1" x14ac:dyDescent="0.2">
      <c r="A63" s="83" t="str">
        <f t="shared" si="1"/>
        <v>x</v>
      </c>
      <c r="B63" s="164" t="s">
        <v>34</v>
      </c>
      <c r="C63" s="160"/>
      <c r="D63" s="149">
        <v>0</v>
      </c>
      <c r="E63" s="213">
        <f t="shared" si="2"/>
        <v>0</v>
      </c>
      <c r="F63" s="184">
        <v>0</v>
      </c>
      <c r="G63" s="66">
        <f t="shared" si="0"/>
        <v>0</v>
      </c>
      <c r="H63" s="142"/>
    </row>
    <row r="64" spans="1:8" s="1" customFormat="1" ht="15" hidden="1" customHeight="1" x14ac:dyDescent="0.2">
      <c r="A64" s="83" t="str">
        <f t="shared" si="1"/>
        <v>x</v>
      </c>
      <c r="B64" s="164" t="s">
        <v>35</v>
      </c>
      <c r="C64" s="160"/>
      <c r="D64" s="149">
        <v>0</v>
      </c>
      <c r="E64" s="213">
        <f t="shared" si="2"/>
        <v>0</v>
      </c>
      <c r="F64" s="184">
        <v>0</v>
      </c>
      <c r="G64" s="67">
        <f t="shared" si="0"/>
        <v>0</v>
      </c>
      <c r="H64" s="142"/>
    </row>
    <row r="65" spans="1:8" s="1" customFormat="1" ht="15" hidden="1" customHeight="1" x14ac:dyDescent="0.2">
      <c r="A65" s="83" t="str">
        <f t="shared" si="1"/>
        <v>x</v>
      </c>
      <c r="B65" s="159" t="s">
        <v>36</v>
      </c>
      <c r="C65" s="160"/>
      <c r="D65" s="149">
        <v>0</v>
      </c>
      <c r="E65" s="213">
        <f t="shared" si="2"/>
        <v>0</v>
      </c>
      <c r="F65" s="184">
        <v>0</v>
      </c>
      <c r="G65" s="66">
        <f t="shared" si="0"/>
        <v>0</v>
      </c>
      <c r="H65" s="142"/>
    </row>
    <row r="66" spans="1:8" s="1" customFormat="1" ht="15" hidden="1" customHeight="1" x14ac:dyDescent="0.2">
      <c r="A66" s="83" t="str">
        <f t="shared" si="1"/>
        <v>x</v>
      </c>
      <c r="B66" s="164" t="s">
        <v>37</v>
      </c>
      <c r="C66" s="160"/>
      <c r="D66" s="149">
        <v>0</v>
      </c>
      <c r="E66" s="213">
        <f t="shared" si="2"/>
        <v>0</v>
      </c>
      <c r="F66" s="184">
        <v>0</v>
      </c>
      <c r="G66" s="66">
        <f t="shared" si="0"/>
        <v>0</v>
      </c>
      <c r="H66" s="142"/>
    </row>
    <row r="67" spans="1:8" s="1" customFormat="1" ht="15" hidden="1" customHeight="1" x14ac:dyDescent="0.2">
      <c r="A67" s="83" t="str">
        <f t="shared" si="1"/>
        <v>x</v>
      </c>
      <c r="B67" s="164" t="s">
        <v>38</v>
      </c>
      <c r="C67" s="160"/>
      <c r="D67" s="149">
        <v>0</v>
      </c>
      <c r="E67" s="213">
        <f t="shared" si="2"/>
        <v>0</v>
      </c>
      <c r="F67" s="184">
        <v>0</v>
      </c>
      <c r="G67" s="66">
        <f t="shared" si="0"/>
        <v>0</v>
      </c>
      <c r="H67" s="142"/>
    </row>
    <row r="68" spans="1:8" s="7" customFormat="1" ht="15.75" hidden="1" x14ac:dyDescent="0.25">
      <c r="A68" s="83" t="str">
        <f t="shared" si="1"/>
        <v>x</v>
      </c>
      <c r="B68" s="165" t="s">
        <v>124</v>
      </c>
      <c r="C68" s="163" t="s">
        <v>122</v>
      </c>
      <c r="D68" s="150">
        <f>SUM(D69:D74)</f>
        <v>0</v>
      </c>
      <c r="E68" s="214">
        <f t="shared" si="2"/>
        <v>0</v>
      </c>
      <c r="F68" s="183">
        <f>SUM(F69:F74)</f>
        <v>0</v>
      </c>
      <c r="G68" s="86">
        <f t="shared" si="0"/>
        <v>0</v>
      </c>
    </row>
    <row r="69" spans="1:8" s="1" customFormat="1" ht="15.75" hidden="1" x14ac:dyDescent="0.2">
      <c r="A69" s="83" t="str">
        <f t="shared" si="1"/>
        <v>x</v>
      </c>
      <c r="B69" s="164" t="s">
        <v>91</v>
      </c>
      <c r="C69" s="160" t="s">
        <v>122</v>
      </c>
      <c r="D69" s="149">
        <v>0</v>
      </c>
      <c r="E69" s="213">
        <f t="shared" si="2"/>
        <v>0</v>
      </c>
      <c r="F69" s="184">
        <v>0</v>
      </c>
      <c r="G69" s="66">
        <f t="shared" ref="G69:G101" si="3">IFERROR(D69-F69,"")</f>
        <v>0</v>
      </c>
      <c r="H69" s="142"/>
    </row>
    <row r="70" spans="1:8" s="1" customFormat="1" ht="15" hidden="1" customHeight="1" x14ac:dyDescent="0.2">
      <c r="A70" s="83" t="str">
        <f t="shared" ref="A70:A101" si="4">IF(OR(D70="",D70=0),"x",D70)</f>
        <v>x</v>
      </c>
      <c r="B70" s="166" t="s">
        <v>39</v>
      </c>
      <c r="C70" s="160"/>
      <c r="D70" s="149">
        <v>0</v>
      </c>
      <c r="E70" s="213">
        <f t="shared" ref="E70:E101" si="5">IFERROR(D70/C70*100,0)</f>
        <v>0</v>
      </c>
      <c r="F70" s="184">
        <v>0</v>
      </c>
      <c r="G70" s="66">
        <f t="shared" si="3"/>
        <v>0</v>
      </c>
      <c r="H70" s="142"/>
    </row>
    <row r="71" spans="1:8" s="1" customFormat="1" ht="15" hidden="1" customHeight="1" x14ac:dyDescent="0.2">
      <c r="A71" s="83" t="str">
        <f t="shared" si="4"/>
        <v>x</v>
      </c>
      <c r="B71" s="164" t="s">
        <v>40</v>
      </c>
      <c r="C71" s="160"/>
      <c r="D71" s="149">
        <v>0</v>
      </c>
      <c r="E71" s="213">
        <f t="shared" si="5"/>
        <v>0</v>
      </c>
      <c r="F71" s="184">
        <v>0</v>
      </c>
      <c r="G71" s="66">
        <f t="shared" si="3"/>
        <v>0</v>
      </c>
      <c r="H71" s="142"/>
    </row>
    <row r="72" spans="1:8" s="1" customFormat="1" ht="15" hidden="1" customHeight="1" x14ac:dyDescent="0.2">
      <c r="A72" s="83" t="str">
        <f t="shared" si="4"/>
        <v>x</v>
      </c>
      <c r="B72" s="164" t="s">
        <v>122</v>
      </c>
      <c r="C72" s="160"/>
      <c r="D72" s="149" t="s">
        <v>122</v>
      </c>
      <c r="E72" s="213">
        <f t="shared" si="5"/>
        <v>0</v>
      </c>
      <c r="F72" s="184" t="s">
        <v>122</v>
      </c>
      <c r="G72" s="66" t="str">
        <f t="shared" si="3"/>
        <v/>
      </c>
      <c r="H72" s="142"/>
    </row>
    <row r="73" spans="1:8" s="1" customFormat="1" ht="15" hidden="1" customHeight="1" x14ac:dyDescent="0.2">
      <c r="A73" s="83" t="str">
        <f t="shared" si="4"/>
        <v>x</v>
      </c>
      <c r="B73" s="164" t="s">
        <v>122</v>
      </c>
      <c r="C73" s="160"/>
      <c r="D73" s="149" t="s">
        <v>122</v>
      </c>
      <c r="E73" s="213">
        <f t="shared" si="5"/>
        <v>0</v>
      </c>
      <c r="F73" s="184" t="s">
        <v>122</v>
      </c>
      <c r="G73" s="66" t="str">
        <f t="shared" si="3"/>
        <v/>
      </c>
      <c r="H73" s="142"/>
    </row>
    <row r="74" spans="1:8" s="1" customFormat="1" ht="15" hidden="1" customHeight="1" x14ac:dyDescent="0.2">
      <c r="A74" s="83" t="str">
        <f t="shared" si="4"/>
        <v>x</v>
      </c>
      <c r="B74" s="164" t="s">
        <v>41</v>
      </c>
      <c r="C74" s="160"/>
      <c r="D74" s="149">
        <v>0</v>
      </c>
      <c r="E74" s="213">
        <f t="shared" si="5"/>
        <v>0</v>
      </c>
      <c r="F74" s="184">
        <v>0</v>
      </c>
      <c r="G74" s="66">
        <f t="shared" si="3"/>
        <v>0</v>
      </c>
      <c r="H74" s="142"/>
    </row>
    <row r="75" spans="1:8" s="7" customFormat="1" ht="15.75" x14ac:dyDescent="0.25">
      <c r="A75" s="83">
        <f t="shared" si="4"/>
        <v>4.9349999999999996</v>
      </c>
      <c r="B75" s="162" t="s">
        <v>42</v>
      </c>
      <c r="C75" s="163">
        <v>11.484999999999999</v>
      </c>
      <c r="D75" s="150">
        <f>SUM(D76:D88)</f>
        <v>4.9349999999999996</v>
      </c>
      <c r="E75" s="214">
        <f t="shared" si="5"/>
        <v>42.969090117544624</v>
      </c>
      <c r="F75" s="185">
        <f>SUM(F76:F88)</f>
        <v>4.38</v>
      </c>
      <c r="G75" s="80">
        <f t="shared" si="3"/>
        <v>0.55499999999999972</v>
      </c>
    </row>
    <row r="76" spans="1:8" s="1" customFormat="1" ht="15" hidden="1" customHeight="1" x14ac:dyDescent="0.2">
      <c r="A76" s="83" t="str">
        <f t="shared" si="4"/>
        <v>x</v>
      </c>
      <c r="B76" s="164" t="s">
        <v>125</v>
      </c>
      <c r="C76" s="160"/>
      <c r="D76" s="149" t="s">
        <v>122</v>
      </c>
      <c r="E76" s="213">
        <f t="shared" si="5"/>
        <v>0</v>
      </c>
      <c r="F76" s="184" t="s">
        <v>122</v>
      </c>
      <c r="G76" s="67" t="str">
        <f t="shared" si="3"/>
        <v/>
      </c>
      <c r="H76" s="142"/>
    </row>
    <row r="77" spans="1:8" s="1" customFormat="1" ht="15" hidden="1" customHeight="1" x14ac:dyDescent="0.2">
      <c r="A77" s="83" t="str">
        <f t="shared" si="4"/>
        <v>x</v>
      </c>
      <c r="B77" s="164" t="s">
        <v>126</v>
      </c>
      <c r="C77" s="160"/>
      <c r="D77" s="149" t="s">
        <v>122</v>
      </c>
      <c r="E77" s="213">
        <f t="shared" si="5"/>
        <v>0</v>
      </c>
      <c r="F77" s="184" t="s">
        <v>122</v>
      </c>
      <c r="G77" s="67" t="str">
        <f t="shared" si="3"/>
        <v/>
      </c>
      <c r="H77" s="142"/>
    </row>
    <row r="78" spans="1:8" s="1" customFormat="1" ht="15" hidden="1" customHeight="1" x14ac:dyDescent="0.2">
      <c r="A78" s="83" t="str">
        <f t="shared" si="4"/>
        <v>x</v>
      </c>
      <c r="B78" s="164" t="s">
        <v>127</v>
      </c>
      <c r="C78" s="160"/>
      <c r="D78" s="149" t="s">
        <v>122</v>
      </c>
      <c r="E78" s="213">
        <f t="shared" si="5"/>
        <v>0</v>
      </c>
      <c r="F78" s="184" t="s">
        <v>122</v>
      </c>
      <c r="G78" s="66" t="str">
        <f t="shared" si="3"/>
        <v/>
      </c>
      <c r="H78" s="142"/>
    </row>
    <row r="79" spans="1:8" s="1" customFormat="1" ht="15.75" x14ac:dyDescent="0.2">
      <c r="A79" s="83">
        <f t="shared" si="4"/>
        <v>3.5</v>
      </c>
      <c r="B79" s="164" t="s">
        <v>43</v>
      </c>
      <c r="C79" s="160" t="s">
        <v>155</v>
      </c>
      <c r="D79" s="149">
        <v>3.5</v>
      </c>
      <c r="E79" s="213">
        <f t="shared" si="5"/>
        <v>0</v>
      </c>
      <c r="F79" s="184">
        <v>3.4</v>
      </c>
      <c r="G79" s="66">
        <f t="shared" si="3"/>
        <v>0.10000000000000009</v>
      </c>
      <c r="H79" s="142"/>
    </row>
    <row r="80" spans="1:8" s="1" customFormat="1" ht="15" hidden="1" customHeight="1" x14ac:dyDescent="0.2">
      <c r="A80" s="83" t="str">
        <f t="shared" si="4"/>
        <v>x</v>
      </c>
      <c r="B80" s="164" t="s">
        <v>44</v>
      </c>
      <c r="C80" s="160"/>
      <c r="D80" s="149">
        <v>0</v>
      </c>
      <c r="E80" s="213">
        <f t="shared" si="5"/>
        <v>0</v>
      </c>
      <c r="F80" s="184">
        <v>0</v>
      </c>
      <c r="G80" s="66">
        <f t="shared" si="3"/>
        <v>0</v>
      </c>
      <c r="H80" s="142"/>
    </row>
    <row r="81" spans="1:8" s="1" customFormat="1" ht="15" hidden="1" customHeight="1" x14ac:dyDescent="0.2">
      <c r="A81" s="83" t="str">
        <f t="shared" si="4"/>
        <v>x</v>
      </c>
      <c r="B81" s="164" t="s">
        <v>122</v>
      </c>
      <c r="C81" s="160"/>
      <c r="D81" s="149" t="s">
        <v>122</v>
      </c>
      <c r="E81" s="213">
        <f t="shared" si="5"/>
        <v>0</v>
      </c>
      <c r="F81" s="184" t="s">
        <v>122</v>
      </c>
      <c r="G81" s="66" t="str">
        <f t="shared" si="3"/>
        <v/>
      </c>
      <c r="H81" s="142"/>
    </row>
    <row r="82" spans="1:8" s="1" customFormat="1" ht="15" hidden="1" customHeight="1" x14ac:dyDescent="0.2">
      <c r="A82" s="83" t="str">
        <f t="shared" si="4"/>
        <v>x</v>
      </c>
      <c r="B82" s="164" t="s">
        <v>122</v>
      </c>
      <c r="C82" s="160"/>
      <c r="D82" s="149" t="s">
        <v>122</v>
      </c>
      <c r="E82" s="213">
        <f t="shared" si="5"/>
        <v>0</v>
      </c>
      <c r="F82" s="184" t="s">
        <v>122</v>
      </c>
      <c r="G82" s="66" t="str">
        <f t="shared" si="3"/>
        <v/>
      </c>
      <c r="H82" s="142"/>
    </row>
    <row r="83" spans="1:8" s="1" customFormat="1" ht="15" hidden="1" customHeight="1" x14ac:dyDescent="0.2">
      <c r="A83" s="83" t="str">
        <f t="shared" si="4"/>
        <v>x</v>
      </c>
      <c r="B83" s="164" t="s">
        <v>45</v>
      </c>
      <c r="C83" s="160"/>
      <c r="D83" s="149">
        <v>0</v>
      </c>
      <c r="E83" s="213">
        <f t="shared" si="5"/>
        <v>0</v>
      </c>
      <c r="F83" s="184">
        <v>0</v>
      </c>
      <c r="G83" s="66">
        <f t="shared" si="3"/>
        <v>0</v>
      </c>
      <c r="H83" s="142"/>
    </row>
    <row r="84" spans="1:8" s="1" customFormat="1" ht="15" hidden="1" customHeight="1" x14ac:dyDescent="0.2">
      <c r="A84" s="83" t="str">
        <f t="shared" si="4"/>
        <v>x</v>
      </c>
      <c r="B84" s="164" t="s">
        <v>122</v>
      </c>
      <c r="C84" s="160"/>
      <c r="D84" s="149" t="s">
        <v>122</v>
      </c>
      <c r="E84" s="213">
        <f t="shared" si="5"/>
        <v>0</v>
      </c>
      <c r="F84" s="184" t="s">
        <v>122</v>
      </c>
      <c r="G84" s="66" t="str">
        <f t="shared" si="3"/>
        <v/>
      </c>
      <c r="H84" s="142"/>
    </row>
    <row r="85" spans="1:8" s="1" customFormat="1" ht="15" hidden="1" customHeight="1" x14ac:dyDescent="0.2">
      <c r="A85" s="83" t="str">
        <f t="shared" si="4"/>
        <v>x</v>
      </c>
      <c r="B85" s="164" t="s">
        <v>46</v>
      </c>
      <c r="C85" s="160" t="s">
        <v>122</v>
      </c>
      <c r="D85" s="149">
        <v>0</v>
      </c>
      <c r="E85" s="213">
        <f t="shared" si="5"/>
        <v>0</v>
      </c>
      <c r="F85" s="184">
        <v>0</v>
      </c>
      <c r="G85" s="66">
        <f t="shared" si="3"/>
        <v>0</v>
      </c>
      <c r="H85" s="142"/>
    </row>
    <row r="86" spans="1:8" s="1" customFormat="1" ht="15.75" hidden="1" x14ac:dyDescent="0.2">
      <c r="A86" s="83" t="str">
        <f t="shared" si="4"/>
        <v>x</v>
      </c>
      <c r="B86" s="164" t="s">
        <v>47</v>
      </c>
      <c r="C86" s="160">
        <v>1.25</v>
      </c>
      <c r="D86" s="149">
        <v>0</v>
      </c>
      <c r="E86" s="213">
        <f t="shared" si="5"/>
        <v>0</v>
      </c>
      <c r="F86" s="184">
        <v>0</v>
      </c>
      <c r="G86" s="66">
        <f t="shared" si="3"/>
        <v>0</v>
      </c>
      <c r="H86" s="142"/>
    </row>
    <row r="87" spans="1:8" s="1" customFormat="1" ht="15.75" x14ac:dyDescent="0.2">
      <c r="A87" s="83">
        <f t="shared" si="4"/>
        <v>1.1299999999999999</v>
      </c>
      <c r="B87" s="164" t="s">
        <v>48</v>
      </c>
      <c r="C87" s="160" t="s">
        <v>155</v>
      </c>
      <c r="D87" s="149">
        <v>1.1299999999999999</v>
      </c>
      <c r="E87" s="213">
        <f t="shared" si="5"/>
        <v>0</v>
      </c>
      <c r="F87" s="184">
        <v>0.98</v>
      </c>
      <c r="G87" s="66">
        <f t="shared" si="3"/>
        <v>0.14999999999999991</v>
      </c>
      <c r="H87" s="142"/>
    </row>
    <row r="88" spans="1:8" s="1" customFormat="1" ht="15.75" x14ac:dyDescent="0.2">
      <c r="A88" s="83">
        <f t="shared" si="4"/>
        <v>0.30499999999999999</v>
      </c>
      <c r="B88" s="159" t="s">
        <v>49</v>
      </c>
      <c r="C88" s="160" t="s">
        <v>155</v>
      </c>
      <c r="D88" s="149">
        <v>0.30499999999999999</v>
      </c>
      <c r="E88" s="213">
        <f t="shared" si="5"/>
        <v>0</v>
      </c>
      <c r="F88" s="184">
        <v>0</v>
      </c>
      <c r="G88" s="66">
        <f t="shared" si="3"/>
        <v>0.30499999999999999</v>
      </c>
      <c r="H88" s="142"/>
    </row>
    <row r="89" spans="1:8" s="7" customFormat="1" ht="15.75" hidden="1" customHeight="1" x14ac:dyDescent="0.25">
      <c r="A89" s="83" t="str">
        <f t="shared" si="4"/>
        <v>x</v>
      </c>
      <c r="B89" s="162" t="s">
        <v>50</v>
      </c>
      <c r="C89" s="163">
        <v>0.70599999999999996</v>
      </c>
      <c r="D89" s="150">
        <f>SUM(D90:D101)</f>
        <v>0</v>
      </c>
      <c r="E89" s="214">
        <f t="shared" si="5"/>
        <v>0</v>
      </c>
      <c r="F89" s="185">
        <f>SUM(F90:F101)</f>
        <v>0</v>
      </c>
      <c r="G89" s="80">
        <f t="shared" si="3"/>
        <v>0</v>
      </c>
    </row>
    <row r="90" spans="1:8" s="1" customFormat="1" ht="15" hidden="1" customHeight="1" x14ac:dyDescent="0.2">
      <c r="A90" s="83" t="str">
        <f t="shared" si="4"/>
        <v>x</v>
      </c>
      <c r="B90" s="164" t="s">
        <v>92</v>
      </c>
      <c r="C90" s="160"/>
      <c r="D90" s="149" t="s">
        <v>122</v>
      </c>
      <c r="E90" s="213">
        <f t="shared" si="5"/>
        <v>0</v>
      </c>
      <c r="F90" s="184" t="s">
        <v>122</v>
      </c>
      <c r="G90" s="67" t="str">
        <f t="shared" si="3"/>
        <v/>
      </c>
      <c r="H90" s="142"/>
    </row>
    <row r="91" spans="1:8" s="1" customFormat="1" ht="15" hidden="1" customHeight="1" x14ac:dyDescent="0.2">
      <c r="A91" s="83" t="str">
        <f t="shared" si="4"/>
        <v>x</v>
      </c>
      <c r="B91" s="164" t="s">
        <v>93</v>
      </c>
      <c r="C91" s="160"/>
      <c r="D91" s="149">
        <v>0</v>
      </c>
      <c r="E91" s="213">
        <f t="shared" si="5"/>
        <v>0</v>
      </c>
      <c r="F91" s="184">
        <v>0</v>
      </c>
      <c r="G91" s="66">
        <f t="shared" si="3"/>
        <v>0</v>
      </c>
      <c r="H91" s="142"/>
    </row>
    <row r="92" spans="1:8" s="1" customFormat="1" ht="15" hidden="1" customHeight="1" x14ac:dyDescent="0.2">
      <c r="A92" s="83" t="str">
        <f t="shared" si="4"/>
        <v>x</v>
      </c>
      <c r="B92" s="164" t="s">
        <v>61</v>
      </c>
      <c r="C92" s="160"/>
      <c r="D92" s="149">
        <v>0</v>
      </c>
      <c r="E92" s="213">
        <f t="shared" si="5"/>
        <v>0</v>
      </c>
      <c r="F92" s="184">
        <v>0</v>
      </c>
      <c r="G92" s="66">
        <f t="shared" si="3"/>
        <v>0</v>
      </c>
      <c r="H92" s="142"/>
    </row>
    <row r="93" spans="1:8" s="1" customFormat="1" ht="15.75" hidden="1" customHeight="1" x14ac:dyDescent="0.2">
      <c r="A93" s="83" t="str">
        <f t="shared" si="4"/>
        <v>x</v>
      </c>
      <c r="B93" s="164" t="s">
        <v>122</v>
      </c>
      <c r="C93" s="160"/>
      <c r="D93" s="149" t="s">
        <v>122</v>
      </c>
      <c r="E93" s="213">
        <f t="shared" si="5"/>
        <v>0</v>
      </c>
      <c r="F93" s="184" t="s">
        <v>122</v>
      </c>
      <c r="G93" s="67" t="str">
        <f t="shared" si="3"/>
        <v/>
      </c>
      <c r="H93" s="142"/>
    </row>
    <row r="94" spans="1:8" s="1" customFormat="1" ht="15" hidden="1" customHeight="1" x14ac:dyDescent="0.2">
      <c r="A94" s="83" t="str">
        <f t="shared" si="4"/>
        <v>x</v>
      </c>
      <c r="B94" s="164" t="s">
        <v>51</v>
      </c>
      <c r="C94" s="160"/>
      <c r="D94" s="149">
        <v>0</v>
      </c>
      <c r="E94" s="213">
        <f t="shared" si="5"/>
        <v>0</v>
      </c>
      <c r="F94" s="184">
        <v>0</v>
      </c>
      <c r="G94" s="66">
        <f t="shared" si="3"/>
        <v>0</v>
      </c>
      <c r="H94" s="142"/>
    </row>
    <row r="95" spans="1:8" s="1" customFormat="1" ht="15" hidden="1" customHeight="1" x14ac:dyDescent="0.2">
      <c r="A95" s="83" t="str">
        <f t="shared" si="4"/>
        <v>x</v>
      </c>
      <c r="B95" s="164" t="s">
        <v>52</v>
      </c>
      <c r="C95" s="160"/>
      <c r="D95" s="149">
        <v>0</v>
      </c>
      <c r="E95" s="213">
        <f t="shared" si="5"/>
        <v>0</v>
      </c>
      <c r="F95" s="184">
        <v>0</v>
      </c>
      <c r="G95" s="66">
        <f t="shared" si="3"/>
        <v>0</v>
      </c>
      <c r="H95" s="142"/>
    </row>
    <row r="96" spans="1:8" s="1" customFormat="1" ht="15" hidden="1" customHeight="1" x14ac:dyDescent="0.2">
      <c r="A96" s="83" t="str">
        <f t="shared" si="4"/>
        <v>x</v>
      </c>
      <c r="B96" s="164" t="s">
        <v>53</v>
      </c>
      <c r="C96" s="160">
        <v>0.70599999999999996</v>
      </c>
      <c r="D96" s="149">
        <v>0</v>
      </c>
      <c r="E96" s="213">
        <f t="shared" si="5"/>
        <v>0</v>
      </c>
      <c r="F96" s="184">
        <v>0</v>
      </c>
      <c r="G96" s="66">
        <f t="shared" si="3"/>
        <v>0</v>
      </c>
      <c r="H96" s="142"/>
    </row>
    <row r="97" spans="1:8" s="1" customFormat="1" ht="15" hidden="1" customHeight="1" x14ac:dyDescent="0.2">
      <c r="A97" s="83" t="str">
        <f t="shared" si="4"/>
        <v>x</v>
      </c>
      <c r="B97" s="164" t="s">
        <v>77</v>
      </c>
      <c r="C97" s="160"/>
      <c r="D97" s="149">
        <v>0</v>
      </c>
      <c r="E97" s="213">
        <f t="shared" si="5"/>
        <v>0</v>
      </c>
      <c r="F97" s="184">
        <v>0</v>
      </c>
      <c r="G97" s="66">
        <f t="shared" si="3"/>
        <v>0</v>
      </c>
      <c r="H97" s="142"/>
    </row>
    <row r="98" spans="1:8" s="1" customFormat="1" ht="15" hidden="1" customHeight="1" x14ac:dyDescent="0.2">
      <c r="A98" s="83" t="str">
        <f t="shared" si="4"/>
        <v>x</v>
      </c>
      <c r="B98" s="164" t="s">
        <v>122</v>
      </c>
      <c r="C98" s="160"/>
      <c r="D98" s="149" t="s">
        <v>122</v>
      </c>
      <c r="E98" s="213">
        <f t="shared" si="5"/>
        <v>0</v>
      </c>
      <c r="F98" s="184" t="s">
        <v>122</v>
      </c>
      <c r="G98" s="66" t="str">
        <f t="shared" si="3"/>
        <v/>
      </c>
      <c r="H98" s="142"/>
    </row>
    <row r="99" spans="1:8" s="1" customFormat="1" ht="15" hidden="1" customHeight="1" x14ac:dyDescent="0.2">
      <c r="A99" s="83" t="str">
        <f t="shared" si="4"/>
        <v>x</v>
      </c>
      <c r="B99" s="164" t="s">
        <v>55</v>
      </c>
      <c r="C99" s="160"/>
      <c r="D99" s="149" t="s">
        <v>122</v>
      </c>
      <c r="E99" s="213">
        <f t="shared" si="5"/>
        <v>0</v>
      </c>
      <c r="F99" s="184" t="s">
        <v>122</v>
      </c>
      <c r="G99" s="66" t="str">
        <f t="shared" si="3"/>
        <v/>
      </c>
      <c r="H99" s="142"/>
    </row>
    <row r="100" spans="1:8" s="1" customFormat="1" ht="15" hidden="1" customHeight="1" x14ac:dyDescent="0.2">
      <c r="A100" s="83" t="str">
        <f t="shared" si="4"/>
        <v>x</v>
      </c>
      <c r="B100" s="164" t="s">
        <v>56</v>
      </c>
      <c r="C100" s="160"/>
      <c r="D100" s="149" t="s">
        <v>122</v>
      </c>
      <c r="E100" s="213">
        <f t="shared" si="5"/>
        <v>0</v>
      </c>
      <c r="F100" s="184" t="s">
        <v>122</v>
      </c>
      <c r="G100" s="66" t="str">
        <f t="shared" si="3"/>
        <v/>
      </c>
      <c r="H100" s="142"/>
    </row>
    <row r="101" spans="1:8" s="1" customFormat="1" ht="15" hidden="1" customHeight="1" x14ac:dyDescent="0.2">
      <c r="A101" s="83" t="str">
        <f t="shared" si="4"/>
        <v>x</v>
      </c>
      <c r="B101" s="167" t="s">
        <v>94</v>
      </c>
      <c r="C101" s="147"/>
      <c r="D101" s="151">
        <v>0</v>
      </c>
      <c r="E101" s="215">
        <f t="shared" si="5"/>
        <v>0</v>
      </c>
      <c r="F101" s="192">
        <v>0</v>
      </c>
      <c r="G101" s="74">
        <f t="shared" si="3"/>
        <v>0</v>
      </c>
      <c r="H101" s="142"/>
    </row>
  </sheetData>
  <mergeCells count="5">
    <mergeCell ref="B1:G1"/>
    <mergeCell ref="B3:B4"/>
    <mergeCell ref="D3:G3"/>
    <mergeCell ref="B2:G2"/>
    <mergeCell ref="C3:C4"/>
  </mergeCells>
  <printOptions horizontalCentered="1"/>
  <pageMargins left="0" right="0" top="0" bottom="0" header="0" footer="0"/>
  <pageSetup paperSize="9" scale="5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  <pageSetUpPr fitToPage="1"/>
  </sheetPr>
  <dimension ref="A1:U101"/>
  <sheetViews>
    <sheetView showGridLines="0" showZeros="0" zoomScaleNormal="100" workbookViewId="0">
      <pane xSplit="2" ySplit="5" topLeftCell="G6" activePane="bottomRight" state="frozen"/>
      <selection activeCell="B1" sqref="B1:O1"/>
      <selection pane="topRight" activeCell="B1" sqref="B1:O1"/>
      <selection pane="bottomLeft" activeCell="B1" sqref="B1:O1"/>
      <selection pane="bottomRight" activeCell="B2" sqref="B2:O2"/>
    </sheetView>
  </sheetViews>
  <sheetFormatPr defaultColWidth="9.140625" defaultRowHeight="15" x14ac:dyDescent="0.2"/>
  <cols>
    <col min="1" max="1" width="9.140625" style="4" hidden="1" customWidth="1"/>
    <col min="2" max="2" width="33.7109375" style="4" customWidth="1"/>
    <col min="3" max="3" width="18" style="4" customWidth="1"/>
    <col min="4" max="7" width="10.7109375" style="4" customWidth="1"/>
    <col min="8" max="8" width="23.85546875" style="4" customWidth="1"/>
    <col min="9" max="9" width="13.42578125" style="4" customWidth="1"/>
    <col min="10" max="10" width="10.7109375" style="5" customWidth="1"/>
    <col min="11" max="11" width="10.7109375" style="4" customWidth="1"/>
    <col min="12" max="12" width="11.5703125" style="4" customWidth="1"/>
    <col min="13" max="15" width="10.7109375" style="4" customWidth="1"/>
    <col min="16" max="16" width="29.140625" style="4" customWidth="1"/>
    <col min="17" max="17" width="19.140625" style="4" hidden="1" customWidth="1"/>
    <col min="18" max="18" width="26" style="4" customWidth="1"/>
    <col min="19" max="16384" width="9.140625" style="4"/>
  </cols>
  <sheetData>
    <row r="1" spans="1:21" ht="16.5" customHeight="1" x14ac:dyDescent="0.2">
      <c r="B1" s="308" t="s">
        <v>73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95" t="s">
        <v>144</v>
      </c>
      <c r="Q1" s="95"/>
      <c r="R1" s="141">
        <v>44092</v>
      </c>
      <c r="S1" s="95"/>
      <c r="T1" s="95"/>
      <c r="U1" s="95"/>
    </row>
    <row r="2" spans="1:21" ht="16.5" customHeight="1" x14ac:dyDescent="0.2">
      <c r="B2" s="302" t="s">
        <v>158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123" t="s">
        <v>110</v>
      </c>
      <c r="Q2" s="95"/>
      <c r="R2" s="95"/>
      <c r="S2" s="95"/>
      <c r="T2" s="95"/>
      <c r="U2" s="95"/>
    </row>
    <row r="3" spans="1:21" s="5" customFormat="1" ht="33.75" customHeight="1" x14ac:dyDescent="0.2">
      <c r="B3" s="318" t="s">
        <v>0</v>
      </c>
      <c r="C3" s="303" t="s">
        <v>149</v>
      </c>
      <c r="D3" s="309" t="s">
        <v>131</v>
      </c>
      <c r="E3" s="320"/>
      <c r="F3" s="311"/>
      <c r="G3" s="311"/>
      <c r="H3" s="312" t="s">
        <v>132</v>
      </c>
      <c r="I3" s="321"/>
      <c r="J3" s="321"/>
      <c r="K3" s="321"/>
      <c r="L3" s="322"/>
      <c r="M3" s="312" t="s">
        <v>133</v>
      </c>
      <c r="N3" s="321"/>
      <c r="O3" s="322"/>
      <c r="P3" s="123" t="s">
        <v>116</v>
      </c>
      <c r="Q3" s="95"/>
      <c r="R3" s="99"/>
      <c r="S3" s="99"/>
      <c r="T3" s="99"/>
      <c r="U3" s="99"/>
    </row>
    <row r="4" spans="1:21" s="5" customFormat="1" ht="46.5" customHeight="1" x14ac:dyDescent="0.2">
      <c r="B4" s="319"/>
      <c r="C4" s="304"/>
      <c r="D4" s="175" t="s">
        <v>151</v>
      </c>
      <c r="E4" s="237" t="s">
        <v>150</v>
      </c>
      <c r="F4" s="176" t="s">
        <v>148</v>
      </c>
      <c r="G4" s="176" t="s">
        <v>152</v>
      </c>
      <c r="H4" s="282" t="s">
        <v>153</v>
      </c>
      <c r="I4" s="283" t="s">
        <v>151</v>
      </c>
      <c r="J4" s="290" t="s">
        <v>154</v>
      </c>
      <c r="K4" s="284" t="s">
        <v>148</v>
      </c>
      <c r="L4" s="284" t="s">
        <v>152</v>
      </c>
      <c r="M4" s="176" t="s">
        <v>151</v>
      </c>
      <c r="N4" s="176" t="s">
        <v>148</v>
      </c>
      <c r="O4" s="176" t="s">
        <v>152</v>
      </c>
      <c r="P4" s="99"/>
      <c r="Q4" s="99"/>
      <c r="R4" s="99"/>
      <c r="S4" s="99"/>
      <c r="T4" s="99"/>
      <c r="U4" s="99"/>
    </row>
    <row r="5" spans="1:21" s="38" customFormat="1" ht="15.75" x14ac:dyDescent="0.25">
      <c r="A5" s="83">
        <f>IF(OR(D5="",D5=0),"x",D5)</f>
        <v>0.503</v>
      </c>
      <c r="B5" s="224" t="s">
        <v>1</v>
      </c>
      <c r="C5" s="225">
        <v>10032.8468018</v>
      </c>
      <c r="D5" s="226">
        <f>D6+D25+D36+D45+D53+D68+D75+D89</f>
        <v>0.503</v>
      </c>
      <c r="E5" s="227">
        <f>IFERROR(D5/C5*100,0)</f>
        <v>5.0135321503140704E-3</v>
      </c>
      <c r="F5" s="228">
        <f>F6+F25+F36+F45+F53+F68+F75+F89</f>
        <v>1.91</v>
      </c>
      <c r="G5" s="229">
        <f t="shared" ref="G5:G24" si="0">IFERROR(D5-F5,"")</f>
        <v>-1.407</v>
      </c>
      <c r="H5" s="249">
        <v>14011.67272</v>
      </c>
      <c r="I5" s="226">
        <f>I6+I25+I36+I45+I53+I68+I75+I89</f>
        <v>0.55400000000000005</v>
      </c>
      <c r="J5" s="287">
        <f t="shared" ref="J5:J36" si="1">IFERROR(I5/H5*100,"")</f>
        <v>3.9538462756786401E-3</v>
      </c>
      <c r="K5" s="230">
        <f>K6+K25+K36+K45+K53+K68+K75+K89</f>
        <v>2.5450000000000004</v>
      </c>
      <c r="L5" s="231">
        <f t="shared" ref="L5:L24" si="2">IFERROR(I5-K5,"")</f>
        <v>-1.9910000000000003</v>
      </c>
      <c r="M5" s="232">
        <f t="shared" ref="M5:M24" si="3">IFERROR(IF(D5&gt;0,I5/D5*10,""),"")</f>
        <v>11.013916500994036</v>
      </c>
      <c r="N5" s="233">
        <f t="shared" ref="N5:N24" si="4">IFERROR(IF(F5&gt;0,K5/F5*10,""),"")</f>
        <v>13.324607329842934</v>
      </c>
      <c r="O5" s="234">
        <f>IFERROR(M5-N5,"")</f>
        <v>-2.3106908288488981</v>
      </c>
      <c r="Q5" s="38" t="s">
        <v>145</v>
      </c>
    </row>
    <row r="6" spans="1:21" s="7" customFormat="1" ht="15.75" hidden="1" x14ac:dyDescent="0.25">
      <c r="A6" s="83" t="str">
        <f t="shared" ref="A6:A69" si="5">IF(OR(D6="",D6=0),"x",D6)</f>
        <v>x</v>
      </c>
      <c r="B6" s="157" t="s">
        <v>2</v>
      </c>
      <c r="C6" s="158">
        <v>1600.6008328</v>
      </c>
      <c r="D6" s="109">
        <f>SUM(D7:D24)</f>
        <v>0</v>
      </c>
      <c r="E6" s="61">
        <f t="shared" ref="E6:E69" si="6">IFERROR(D6/C6*100,0)</f>
        <v>0</v>
      </c>
      <c r="F6" s="109">
        <f>SUM(F7:F24)</f>
        <v>0</v>
      </c>
      <c r="G6" s="13">
        <f t="shared" si="0"/>
        <v>0</v>
      </c>
      <c r="H6" s="250">
        <v>3481.95</v>
      </c>
      <c r="I6" s="109">
        <f>SUM(I7:I24)</f>
        <v>0</v>
      </c>
      <c r="J6" s="278">
        <f t="shared" si="1"/>
        <v>0</v>
      </c>
      <c r="K6" s="194">
        <f>SUM(K7:K24)</f>
        <v>0</v>
      </c>
      <c r="L6" s="195">
        <f t="shared" si="2"/>
        <v>0</v>
      </c>
      <c r="M6" s="14" t="str">
        <f t="shared" si="3"/>
        <v/>
      </c>
      <c r="N6" s="11" t="str">
        <f t="shared" si="4"/>
        <v/>
      </c>
      <c r="O6" s="13" t="str">
        <f>IFERROR(M6-N6,"")</f>
        <v/>
      </c>
      <c r="Q6" s="38" t="s">
        <v>145</v>
      </c>
    </row>
    <row r="7" spans="1:21" s="1" customFormat="1" ht="15.75" hidden="1" x14ac:dyDescent="0.2">
      <c r="A7" s="83" t="str">
        <f t="shared" si="5"/>
        <v>x</v>
      </c>
      <c r="B7" s="159" t="s">
        <v>3</v>
      </c>
      <c r="C7" s="160">
        <v>159.36136930000001</v>
      </c>
      <c r="D7" s="110">
        <v>0</v>
      </c>
      <c r="E7" s="193">
        <f t="shared" si="6"/>
        <v>0</v>
      </c>
      <c r="F7" s="110">
        <v>0</v>
      </c>
      <c r="G7" s="81">
        <f t="shared" si="0"/>
        <v>0</v>
      </c>
      <c r="H7" s="251">
        <v>423.15</v>
      </c>
      <c r="I7" s="110">
        <v>0</v>
      </c>
      <c r="J7" s="243">
        <f t="shared" si="1"/>
        <v>0</v>
      </c>
      <c r="K7" s="193">
        <v>0</v>
      </c>
      <c r="L7" s="196">
        <f t="shared" si="2"/>
        <v>0</v>
      </c>
      <c r="M7" s="110" t="str">
        <f t="shared" si="3"/>
        <v/>
      </c>
      <c r="N7" s="57" t="str">
        <f t="shared" si="4"/>
        <v/>
      </c>
      <c r="O7" s="81" t="str">
        <f>IFERROR(M7-N7,"")</f>
        <v/>
      </c>
      <c r="Q7" s="38" t="s">
        <v>145</v>
      </c>
    </row>
    <row r="8" spans="1:21" s="1" customFormat="1" ht="15.75" hidden="1" x14ac:dyDescent="0.2">
      <c r="A8" s="83" t="str">
        <f t="shared" si="5"/>
        <v>x</v>
      </c>
      <c r="B8" s="159" t="s">
        <v>4</v>
      </c>
      <c r="C8" s="160">
        <v>17.366</v>
      </c>
      <c r="D8" s="110">
        <v>0</v>
      </c>
      <c r="E8" s="193">
        <f t="shared" si="6"/>
        <v>0</v>
      </c>
      <c r="F8" s="110">
        <v>0</v>
      </c>
      <c r="G8" s="81">
        <f t="shared" si="0"/>
        <v>0</v>
      </c>
      <c r="H8" s="251">
        <v>43.5</v>
      </c>
      <c r="I8" s="110">
        <v>0</v>
      </c>
      <c r="J8" s="243">
        <f t="shared" si="1"/>
        <v>0</v>
      </c>
      <c r="K8" s="193">
        <v>0</v>
      </c>
      <c r="L8" s="196">
        <f t="shared" si="2"/>
        <v>0</v>
      </c>
      <c r="M8" s="110" t="str">
        <f t="shared" si="3"/>
        <v/>
      </c>
      <c r="N8" s="57" t="str">
        <f t="shared" si="4"/>
        <v/>
      </c>
      <c r="O8" s="81" t="str">
        <f t="shared" ref="O8:O71" si="7">IFERROR(M8-N8,"")</f>
        <v/>
      </c>
      <c r="Q8" s="38" t="s">
        <v>145</v>
      </c>
    </row>
    <row r="9" spans="1:21" s="1" customFormat="1" ht="15" hidden="1" customHeight="1" x14ac:dyDescent="0.2">
      <c r="A9" s="83" t="str">
        <f t="shared" si="5"/>
        <v>x</v>
      </c>
      <c r="B9" s="159" t="s">
        <v>5</v>
      </c>
      <c r="C9" s="160">
        <v>0.94499999999999995</v>
      </c>
      <c r="D9" s="110">
        <v>0</v>
      </c>
      <c r="E9" s="193">
        <f t="shared" si="6"/>
        <v>0</v>
      </c>
      <c r="F9" s="110">
        <v>0</v>
      </c>
      <c r="G9" s="81">
        <f t="shared" si="0"/>
        <v>0</v>
      </c>
      <c r="H9" s="251"/>
      <c r="I9" s="110">
        <v>0</v>
      </c>
      <c r="J9" s="243" t="str">
        <f t="shared" si="1"/>
        <v/>
      </c>
      <c r="K9" s="193">
        <v>0</v>
      </c>
      <c r="L9" s="196">
        <f t="shared" si="2"/>
        <v>0</v>
      </c>
      <c r="M9" s="110" t="str">
        <f t="shared" si="3"/>
        <v/>
      </c>
      <c r="N9" s="57" t="str">
        <f t="shared" si="4"/>
        <v/>
      </c>
      <c r="O9" s="81" t="str">
        <f t="shared" si="7"/>
        <v/>
      </c>
      <c r="Q9" s="38" t="s">
        <v>145</v>
      </c>
    </row>
    <row r="10" spans="1:21" s="1" customFormat="1" ht="15.75" hidden="1" x14ac:dyDescent="0.2">
      <c r="A10" s="83" t="str">
        <f t="shared" si="5"/>
        <v>x</v>
      </c>
      <c r="B10" s="159" t="s">
        <v>6</v>
      </c>
      <c r="C10" s="160">
        <v>454.85638999999998</v>
      </c>
      <c r="D10" s="110">
        <v>0</v>
      </c>
      <c r="E10" s="193">
        <f t="shared" si="6"/>
        <v>0</v>
      </c>
      <c r="F10" s="110">
        <v>0</v>
      </c>
      <c r="G10" s="81">
        <f t="shared" si="0"/>
        <v>0</v>
      </c>
      <c r="H10" s="251">
        <v>1063.2</v>
      </c>
      <c r="I10" s="110">
        <v>0</v>
      </c>
      <c r="J10" s="243">
        <f t="shared" si="1"/>
        <v>0</v>
      </c>
      <c r="K10" s="193">
        <v>0</v>
      </c>
      <c r="L10" s="196">
        <f t="shared" si="2"/>
        <v>0</v>
      </c>
      <c r="M10" s="110" t="str">
        <f t="shared" si="3"/>
        <v/>
      </c>
      <c r="N10" s="57" t="str">
        <f t="shared" si="4"/>
        <v/>
      </c>
      <c r="O10" s="81" t="str">
        <f t="shared" si="7"/>
        <v/>
      </c>
      <c r="Q10" s="38" t="s">
        <v>145</v>
      </c>
    </row>
    <row r="11" spans="1:21" s="1" customFormat="1" ht="15" hidden="1" customHeight="1" x14ac:dyDescent="0.2">
      <c r="A11" s="83" t="str">
        <f t="shared" si="5"/>
        <v>x</v>
      </c>
      <c r="B11" s="159" t="s">
        <v>7</v>
      </c>
      <c r="C11" s="160"/>
      <c r="D11" s="110">
        <v>0</v>
      </c>
      <c r="E11" s="193">
        <f t="shared" si="6"/>
        <v>0</v>
      </c>
      <c r="F11" s="110">
        <v>0</v>
      </c>
      <c r="G11" s="81">
        <f t="shared" si="0"/>
        <v>0</v>
      </c>
      <c r="H11" s="251"/>
      <c r="I11" s="110">
        <v>0</v>
      </c>
      <c r="J11" s="243" t="str">
        <f t="shared" si="1"/>
        <v/>
      </c>
      <c r="K11" s="193">
        <v>0</v>
      </c>
      <c r="L11" s="196">
        <f t="shared" si="2"/>
        <v>0</v>
      </c>
      <c r="M11" s="110" t="str">
        <f t="shared" si="3"/>
        <v/>
      </c>
      <c r="N11" s="57" t="str">
        <f t="shared" si="4"/>
        <v/>
      </c>
      <c r="O11" s="81" t="str">
        <f t="shared" si="7"/>
        <v/>
      </c>
      <c r="Q11" s="38" t="s">
        <v>145</v>
      </c>
    </row>
    <row r="12" spans="1:21" s="1" customFormat="1" ht="15" hidden="1" customHeight="1" x14ac:dyDescent="0.2">
      <c r="A12" s="83" t="str">
        <f t="shared" si="5"/>
        <v>x</v>
      </c>
      <c r="B12" s="159" t="s">
        <v>8</v>
      </c>
      <c r="C12" s="174">
        <v>1.1819999999999999</v>
      </c>
      <c r="D12" s="110">
        <v>0</v>
      </c>
      <c r="E12" s="193">
        <f t="shared" si="6"/>
        <v>0</v>
      </c>
      <c r="F12" s="110">
        <v>0</v>
      </c>
      <c r="G12" s="81">
        <f t="shared" si="0"/>
        <v>0</v>
      </c>
      <c r="H12" s="251"/>
      <c r="I12" s="110">
        <v>0</v>
      </c>
      <c r="J12" s="243" t="str">
        <f t="shared" si="1"/>
        <v/>
      </c>
      <c r="K12" s="193">
        <v>0</v>
      </c>
      <c r="L12" s="196">
        <f t="shared" si="2"/>
        <v>0</v>
      </c>
      <c r="M12" s="110" t="str">
        <f t="shared" si="3"/>
        <v/>
      </c>
      <c r="N12" s="57" t="str">
        <f t="shared" si="4"/>
        <v/>
      </c>
      <c r="O12" s="81" t="str">
        <f t="shared" si="7"/>
        <v/>
      </c>
      <c r="Q12" s="38" t="s">
        <v>145</v>
      </c>
    </row>
    <row r="13" spans="1:21" s="1" customFormat="1" ht="15" hidden="1" customHeight="1" x14ac:dyDescent="0.2">
      <c r="A13" s="83" t="str">
        <f t="shared" si="5"/>
        <v>x</v>
      </c>
      <c r="B13" s="159" t="s">
        <v>9</v>
      </c>
      <c r="C13" s="160"/>
      <c r="D13" s="110">
        <v>0</v>
      </c>
      <c r="E13" s="193">
        <f t="shared" si="6"/>
        <v>0</v>
      </c>
      <c r="F13" s="110">
        <v>0</v>
      </c>
      <c r="G13" s="81">
        <f t="shared" si="0"/>
        <v>0</v>
      </c>
      <c r="H13" s="251"/>
      <c r="I13" s="110">
        <v>0</v>
      </c>
      <c r="J13" s="243" t="str">
        <f t="shared" si="1"/>
        <v/>
      </c>
      <c r="K13" s="193">
        <v>0</v>
      </c>
      <c r="L13" s="196">
        <f t="shared" si="2"/>
        <v>0</v>
      </c>
      <c r="M13" s="110" t="str">
        <f t="shared" si="3"/>
        <v/>
      </c>
      <c r="N13" s="57" t="str">
        <f t="shared" si="4"/>
        <v/>
      </c>
      <c r="O13" s="81" t="str">
        <f t="shared" si="7"/>
        <v/>
      </c>
      <c r="Q13" s="38" t="s">
        <v>145</v>
      </c>
    </row>
    <row r="14" spans="1:21" s="1" customFormat="1" ht="15.75" hidden="1" x14ac:dyDescent="0.2">
      <c r="A14" s="83" t="str">
        <f t="shared" si="5"/>
        <v>x</v>
      </c>
      <c r="B14" s="159" t="s">
        <v>10</v>
      </c>
      <c r="C14" s="160">
        <v>146.2159</v>
      </c>
      <c r="D14" s="110">
        <v>0</v>
      </c>
      <c r="E14" s="193">
        <f t="shared" si="6"/>
        <v>0</v>
      </c>
      <c r="F14" s="110">
        <v>0</v>
      </c>
      <c r="G14" s="81">
        <f t="shared" si="0"/>
        <v>0</v>
      </c>
      <c r="H14" s="251">
        <v>380</v>
      </c>
      <c r="I14" s="110">
        <v>0</v>
      </c>
      <c r="J14" s="243">
        <f t="shared" si="1"/>
        <v>0</v>
      </c>
      <c r="K14" s="193">
        <v>0</v>
      </c>
      <c r="L14" s="196">
        <f t="shared" si="2"/>
        <v>0</v>
      </c>
      <c r="M14" s="110" t="str">
        <f t="shared" si="3"/>
        <v/>
      </c>
      <c r="N14" s="57" t="str">
        <f t="shared" si="4"/>
        <v/>
      </c>
      <c r="O14" s="81" t="str">
        <f t="shared" si="7"/>
        <v/>
      </c>
      <c r="Q14" s="38" t="s">
        <v>145</v>
      </c>
    </row>
    <row r="15" spans="1:21" s="1" customFormat="1" ht="15.75" hidden="1" x14ac:dyDescent="0.2">
      <c r="A15" s="83" t="str">
        <f t="shared" si="5"/>
        <v>x</v>
      </c>
      <c r="B15" s="159" t="s">
        <v>11</v>
      </c>
      <c r="C15" s="160">
        <v>197.27469149999999</v>
      </c>
      <c r="D15" s="110">
        <v>0</v>
      </c>
      <c r="E15" s="193">
        <f t="shared" si="6"/>
        <v>0</v>
      </c>
      <c r="F15" s="110">
        <v>0</v>
      </c>
      <c r="G15" s="81">
        <f t="shared" si="0"/>
        <v>0</v>
      </c>
      <c r="H15" s="251">
        <v>393</v>
      </c>
      <c r="I15" s="110">
        <v>0</v>
      </c>
      <c r="J15" s="243">
        <f t="shared" si="1"/>
        <v>0</v>
      </c>
      <c r="K15" s="193">
        <v>0</v>
      </c>
      <c r="L15" s="196">
        <f t="shared" si="2"/>
        <v>0</v>
      </c>
      <c r="M15" s="110" t="str">
        <f t="shared" si="3"/>
        <v/>
      </c>
      <c r="N15" s="57" t="str">
        <f t="shared" si="4"/>
        <v/>
      </c>
      <c r="O15" s="81" t="str">
        <f t="shared" si="7"/>
        <v/>
      </c>
      <c r="Q15" s="38" t="s">
        <v>145</v>
      </c>
    </row>
    <row r="16" spans="1:21" s="1" customFormat="1" ht="15" hidden="1" customHeight="1" x14ac:dyDescent="0.2">
      <c r="A16" s="83" t="str">
        <f t="shared" si="5"/>
        <v>x</v>
      </c>
      <c r="B16" s="159" t="s">
        <v>58</v>
      </c>
      <c r="C16" s="160">
        <v>4.8308328000000529</v>
      </c>
      <c r="D16" s="110">
        <v>0</v>
      </c>
      <c r="E16" s="193">
        <f t="shared" si="6"/>
        <v>0</v>
      </c>
      <c r="F16" s="110">
        <v>0</v>
      </c>
      <c r="G16" s="81">
        <f t="shared" si="0"/>
        <v>0</v>
      </c>
      <c r="H16" s="251">
        <v>3.5</v>
      </c>
      <c r="I16" s="110">
        <v>0</v>
      </c>
      <c r="J16" s="243">
        <f t="shared" si="1"/>
        <v>0</v>
      </c>
      <c r="K16" s="193">
        <v>0</v>
      </c>
      <c r="L16" s="196">
        <f t="shared" si="2"/>
        <v>0</v>
      </c>
      <c r="M16" s="110" t="str">
        <f t="shared" si="3"/>
        <v/>
      </c>
      <c r="N16" s="57" t="str">
        <f t="shared" si="4"/>
        <v/>
      </c>
      <c r="O16" s="81" t="str">
        <f t="shared" si="7"/>
        <v/>
      </c>
      <c r="Q16" s="38" t="s">
        <v>145</v>
      </c>
    </row>
    <row r="17" spans="1:17" s="1" customFormat="1" ht="15.75" hidden="1" x14ac:dyDescent="0.2">
      <c r="A17" s="83" t="str">
        <f t="shared" si="5"/>
        <v>x</v>
      </c>
      <c r="B17" s="159" t="s">
        <v>12</v>
      </c>
      <c r="C17" s="160">
        <v>94.39067</v>
      </c>
      <c r="D17" s="110">
        <v>0</v>
      </c>
      <c r="E17" s="193">
        <f t="shared" si="6"/>
        <v>0</v>
      </c>
      <c r="F17" s="110">
        <v>0</v>
      </c>
      <c r="G17" s="81">
        <f t="shared" si="0"/>
        <v>0</v>
      </c>
      <c r="H17" s="251">
        <v>225</v>
      </c>
      <c r="I17" s="110">
        <v>0</v>
      </c>
      <c r="J17" s="243">
        <f t="shared" si="1"/>
        <v>0</v>
      </c>
      <c r="K17" s="193">
        <v>0</v>
      </c>
      <c r="L17" s="196">
        <f t="shared" si="2"/>
        <v>0</v>
      </c>
      <c r="M17" s="110" t="str">
        <f t="shared" si="3"/>
        <v/>
      </c>
      <c r="N17" s="57" t="str">
        <f t="shared" si="4"/>
        <v/>
      </c>
      <c r="O17" s="81" t="str">
        <f t="shared" si="7"/>
        <v/>
      </c>
      <c r="Q17" s="38" t="s">
        <v>145</v>
      </c>
    </row>
    <row r="18" spans="1:17" s="1" customFormat="1" ht="15.75" hidden="1" x14ac:dyDescent="0.2">
      <c r="A18" s="83" t="str">
        <f t="shared" si="5"/>
        <v>x</v>
      </c>
      <c r="B18" s="159" t="s">
        <v>13</v>
      </c>
      <c r="C18" s="160">
        <v>73.391000000000005</v>
      </c>
      <c r="D18" s="110">
        <v>0</v>
      </c>
      <c r="E18" s="193">
        <f t="shared" si="6"/>
        <v>0</v>
      </c>
      <c r="F18" s="110">
        <v>0</v>
      </c>
      <c r="G18" s="81">
        <f t="shared" si="0"/>
        <v>0</v>
      </c>
      <c r="H18" s="251">
        <v>190.6</v>
      </c>
      <c r="I18" s="110">
        <v>0</v>
      </c>
      <c r="J18" s="243">
        <f t="shared" si="1"/>
        <v>0</v>
      </c>
      <c r="K18" s="193">
        <v>0</v>
      </c>
      <c r="L18" s="196">
        <f t="shared" si="2"/>
        <v>0</v>
      </c>
      <c r="M18" s="110" t="str">
        <f t="shared" si="3"/>
        <v/>
      </c>
      <c r="N18" s="57" t="str">
        <f t="shared" si="4"/>
        <v/>
      </c>
      <c r="O18" s="81" t="str">
        <f t="shared" si="7"/>
        <v/>
      </c>
      <c r="Q18" s="38" t="s">
        <v>145</v>
      </c>
    </row>
    <row r="19" spans="1:17" s="1" customFormat="1" ht="15" hidden="1" customHeight="1" x14ac:dyDescent="0.2">
      <c r="A19" s="83" t="str">
        <f t="shared" si="5"/>
        <v>x</v>
      </c>
      <c r="B19" s="159" t="s">
        <v>14</v>
      </c>
      <c r="C19" s="160">
        <v>0.439</v>
      </c>
      <c r="D19" s="110">
        <v>0</v>
      </c>
      <c r="E19" s="193">
        <f t="shared" si="6"/>
        <v>0</v>
      </c>
      <c r="F19" s="110">
        <v>0</v>
      </c>
      <c r="G19" s="81">
        <f t="shared" si="0"/>
        <v>0</v>
      </c>
      <c r="H19" s="251"/>
      <c r="I19" s="110">
        <v>0</v>
      </c>
      <c r="J19" s="243" t="str">
        <f t="shared" si="1"/>
        <v/>
      </c>
      <c r="K19" s="193">
        <v>0</v>
      </c>
      <c r="L19" s="196">
        <f t="shared" si="2"/>
        <v>0</v>
      </c>
      <c r="M19" s="110" t="str">
        <f t="shared" si="3"/>
        <v/>
      </c>
      <c r="N19" s="57" t="str">
        <f t="shared" si="4"/>
        <v/>
      </c>
      <c r="O19" s="81" t="str">
        <f t="shared" si="7"/>
        <v/>
      </c>
      <c r="Q19" s="38" t="s">
        <v>145</v>
      </c>
    </row>
    <row r="20" spans="1:17" s="1" customFormat="1" ht="15.75" hidden="1" x14ac:dyDescent="0.2">
      <c r="A20" s="83" t="str">
        <f t="shared" si="5"/>
        <v>x</v>
      </c>
      <c r="B20" s="159" t="s">
        <v>15</v>
      </c>
      <c r="C20" s="160">
        <v>402.48779999999999</v>
      </c>
      <c r="D20" s="110">
        <v>0</v>
      </c>
      <c r="E20" s="193">
        <f t="shared" si="6"/>
        <v>0</v>
      </c>
      <c r="F20" s="110">
        <v>0</v>
      </c>
      <c r="G20" s="81">
        <f t="shared" si="0"/>
        <v>0</v>
      </c>
      <c r="H20" s="251">
        <v>680</v>
      </c>
      <c r="I20" s="110">
        <v>0</v>
      </c>
      <c r="J20" s="243">
        <f t="shared" si="1"/>
        <v>0</v>
      </c>
      <c r="K20" s="193">
        <v>0</v>
      </c>
      <c r="L20" s="196">
        <f t="shared" si="2"/>
        <v>0</v>
      </c>
      <c r="M20" s="110" t="str">
        <f t="shared" si="3"/>
        <v/>
      </c>
      <c r="N20" s="57" t="str">
        <f t="shared" si="4"/>
        <v/>
      </c>
      <c r="O20" s="81" t="str">
        <f t="shared" si="7"/>
        <v/>
      </c>
      <c r="Q20" s="38" t="s">
        <v>145</v>
      </c>
    </row>
    <row r="21" spans="1:17" s="1" customFormat="1" ht="15" hidden="1" customHeight="1" x14ac:dyDescent="0.2">
      <c r="A21" s="83" t="str">
        <f t="shared" si="5"/>
        <v>x</v>
      </c>
      <c r="B21" s="159" t="s">
        <v>16</v>
      </c>
      <c r="C21" s="160" t="s">
        <v>122</v>
      </c>
      <c r="D21" s="110">
        <v>0</v>
      </c>
      <c r="E21" s="193">
        <f t="shared" si="6"/>
        <v>0</v>
      </c>
      <c r="F21" s="110">
        <v>0</v>
      </c>
      <c r="G21" s="81">
        <f t="shared" si="0"/>
        <v>0</v>
      </c>
      <c r="H21" s="251"/>
      <c r="I21" s="110">
        <v>0</v>
      </c>
      <c r="J21" s="243" t="str">
        <f t="shared" si="1"/>
        <v/>
      </c>
      <c r="K21" s="193">
        <v>0</v>
      </c>
      <c r="L21" s="196">
        <f t="shared" si="2"/>
        <v>0</v>
      </c>
      <c r="M21" s="110" t="str">
        <f t="shared" si="3"/>
        <v/>
      </c>
      <c r="N21" s="57" t="str">
        <f t="shared" si="4"/>
        <v/>
      </c>
      <c r="O21" s="81" t="str">
        <f t="shared" si="7"/>
        <v/>
      </c>
      <c r="Q21" s="38" t="s">
        <v>145</v>
      </c>
    </row>
    <row r="22" spans="1:17" s="1" customFormat="1" ht="15.75" hidden="1" x14ac:dyDescent="0.2">
      <c r="A22" s="83" t="str">
        <f t="shared" si="5"/>
        <v>x</v>
      </c>
      <c r="B22" s="159" t="s">
        <v>17</v>
      </c>
      <c r="C22" s="160">
        <v>47.856830000000002</v>
      </c>
      <c r="D22" s="110">
        <v>0</v>
      </c>
      <c r="E22" s="193">
        <f t="shared" si="6"/>
        <v>0</v>
      </c>
      <c r="F22" s="110">
        <v>0</v>
      </c>
      <c r="G22" s="81">
        <f t="shared" si="0"/>
        <v>0</v>
      </c>
      <c r="H22" s="251">
        <v>80</v>
      </c>
      <c r="I22" s="110">
        <v>0</v>
      </c>
      <c r="J22" s="243">
        <f t="shared" si="1"/>
        <v>0</v>
      </c>
      <c r="K22" s="193">
        <v>0</v>
      </c>
      <c r="L22" s="196">
        <f t="shared" si="2"/>
        <v>0</v>
      </c>
      <c r="M22" s="110" t="str">
        <f t="shared" si="3"/>
        <v/>
      </c>
      <c r="N22" s="57" t="str">
        <f t="shared" si="4"/>
        <v/>
      </c>
      <c r="O22" s="81" t="str">
        <f t="shared" si="7"/>
        <v/>
      </c>
      <c r="Q22" s="38" t="s">
        <v>145</v>
      </c>
    </row>
    <row r="23" spans="1:17" s="1" customFormat="1" ht="15" hidden="1" customHeight="1" x14ac:dyDescent="0.2">
      <c r="A23" s="83" t="str">
        <f t="shared" si="5"/>
        <v>x</v>
      </c>
      <c r="B23" s="159" t="s">
        <v>18</v>
      </c>
      <c r="C23" s="160" t="s">
        <v>155</v>
      </c>
      <c r="D23" s="110">
        <v>0</v>
      </c>
      <c r="E23" s="193">
        <f t="shared" si="6"/>
        <v>0</v>
      </c>
      <c r="F23" s="110">
        <v>0</v>
      </c>
      <c r="G23" s="81">
        <f t="shared" si="0"/>
        <v>0</v>
      </c>
      <c r="H23" s="251"/>
      <c r="I23" s="110">
        <v>0</v>
      </c>
      <c r="J23" s="243" t="str">
        <f t="shared" si="1"/>
        <v/>
      </c>
      <c r="K23" s="193">
        <v>0</v>
      </c>
      <c r="L23" s="196">
        <f t="shared" si="2"/>
        <v>0</v>
      </c>
      <c r="M23" s="110" t="str">
        <f t="shared" si="3"/>
        <v/>
      </c>
      <c r="N23" s="57" t="str">
        <f t="shared" si="4"/>
        <v/>
      </c>
      <c r="O23" s="81" t="str">
        <f t="shared" si="7"/>
        <v/>
      </c>
      <c r="Q23" s="38" t="s">
        <v>145</v>
      </c>
    </row>
    <row r="24" spans="1:17" s="1" customFormat="1" ht="15" hidden="1" customHeight="1" x14ac:dyDescent="0.2">
      <c r="A24" s="83" t="str">
        <f t="shared" si="5"/>
        <v>x</v>
      </c>
      <c r="B24" s="159" t="s">
        <v>122</v>
      </c>
      <c r="C24" s="160"/>
      <c r="D24" s="110" t="s">
        <v>122</v>
      </c>
      <c r="E24" s="193">
        <f t="shared" si="6"/>
        <v>0</v>
      </c>
      <c r="F24" s="110" t="s">
        <v>122</v>
      </c>
      <c r="G24" s="81" t="str">
        <f t="shared" si="0"/>
        <v/>
      </c>
      <c r="H24" s="251"/>
      <c r="I24" s="110" t="s">
        <v>122</v>
      </c>
      <c r="J24" s="243" t="str">
        <f t="shared" si="1"/>
        <v/>
      </c>
      <c r="K24" s="193" t="s">
        <v>122</v>
      </c>
      <c r="L24" s="196" t="str">
        <f t="shared" si="2"/>
        <v/>
      </c>
      <c r="M24" s="110" t="str">
        <f t="shared" si="3"/>
        <v/>
      </c>
      <c r="N24" s="57" t="str">
        <f t="shared" si="4"/>
        <v/>
      </c>
      <c r="O24" s="81" t="str">
        <f t="shared" si="7"/>
        <v/>
      </c>
      <c r="Q24" s="38" t="s">
        <v>145</v>
      </c>
    </row>
    <row r="25" spans="1:17" s="7" customFormat="1" ht="15.75" hidden="1" customHeight="1" x14ac:dyDescent="0.25">
      <c r="A25" s="83" t="str">
        <f t="shared" si="5"/>
        <v>x</v>
      </c>
      <c r="B25" s="157" t="s">
        <v>19</v>
      </c>
      <c r="C25" s="158">
        <v>1.5</v>
      </c>
      <c r="D25" s="109">
        <f>SUM(D26:D35)</f>
        <v>0</v>
      </c>
      <c r="E25" s="61">
        <f t="shared" si="6"/>
        <v>0</v>
      </c>
      <c r="F25" s="109">
        <f>SUM(F26:F35)</f>
        <v>0</v>
      </c>
      <c r="G25" s="15">
        <f>D25-F25</f>
        <v>0</v>
      </c>
      <c r="H25" s="252">
        <v>0</v>
      </c>
      <c r="I25" s="109">
        <f>SUM(I26:I35)</f>
        <v>0</v>
      </c>
      <c r="J25" s="279" t="str">
        <f t="shared" si="1"/>
        <v/>
      </c>
      <c r="K25" s="194">
        <f>SUM(K26:K35)</f>
        <v>0</v>
      </c>
      <c r="L25" s="197">
        <f>I25-K25</f>
        <v>0</v>
      </c>
      <c r="M25" s="14" t="str">
        <f>IF(D25&gt;0,I25/D25*10,"")</f>
        <v/>
      </c>
      <c r="N25" s="11" t="str">
        <f>IF(F25&gt;0,K25/F25*10,"")</f>
        <v/>
      </c>
      <c r="O25" s="116" t="str">
        <f t="shared" si="7"/>
        <v/>
      </c>
      <c r="Q25" s="38" t="s">
        <v>145</v>
      </c>
    </row>
    <row r="26" spans="1:17" s="1" customFormat="1" ht="15" hidden="1" customHeight="1" x14ac:dyDescent="0.2">
      <c r="A26" s="83" t="str">
        <f t="shared" si="5"/>
        <v>x</v>
      </c>
      <c r="B26" s="159" t="s">
        <v>123</v>
      </c>
      <c r="C26" s="160"/>
      <c r="D26" s="110">
        <v>0</v>
      </c>
      <c r="E26" s="193">
        <f t="shared" si="6"/>
        <v>0</v>
      </c>
      <c r="F26" s="110">
        <v>0</v>
      </c>
      <c r="G26" s="81">
        <f t="shared" ref="G26:G35" si="8">IFERROR(D26-F26,"")</f>
        <v>0</v>
      </c>
      <c r="H26" s="251"/>
      <c r="I26" s="110">
        <v>0</v>
      </c>
      <c r="J26" s="243" t="str">
        <f t="shared" si="1"/>
        <v/>
      </c>
      <c r="K26" s="193">
        <v>0</v>
      </c>
      <c r="L26" s="196">
        <f t="shared" ref="L26:L35" si="9">IFERROR(I26-K26,"")</f>
        <v>0</v>
      </c>
      <c r="M26" s="110" t="str">
        <f t="shared" ref="M26:M35" si="10">IFERROR(IF(D26&gt;0,I26/D26*10,""),"")</f>
        <v/>
      </c>
      <c r="N26" s="57" t="str">
        <f t="shared" ref="N26:N35" si="11">IFERROR(IF(F26&gt;0,K26/F26*10,""),"")</f>
        <v/>
      </c>
      <c r="O26" s="81" t="str">
        <f t="shared" si="7"/>
        <v/>
      </c>
      <c r="Q26" s="38" t="s">
        <v>145</v>
      </c>
    </row>
    <row r="27" spans="1:17" s="1" customFormat="1" ht="15" hidden="1" customHeight="1" x14ac:dyDescent="0.2">
      <c r="A27" s="83" t="str">
        <f t="shared" si="5"/>
        <v>x</v>
      </c>
      <c r="B27" s="159" t="s">
        <v>20</v>
      </c>
      <c r="C27" s="160"/>
      <c r="D27" s="110">
        <v>0</v>
      </c>
      <c r="E27" s="193">
        <f t="shared" si="6"/>
        <v>0</v>
      </c>
      <c r="F27" s="110">
        <v>0</v>
      </c>
      <c r="G27" s="81">
        <f t="shared" si="8"/>
        <v>0</v>
      </c>
      <c r="H27" s="251"/>
      <c r="I27" s="110">
        <v>0</v>
      </c>
      <c r="J27" s="243" t="str">
        <f t="shared" si="1"/>
        <v/>
      </c>
      <c r="K27" s="193">
        <v>0</v>
      </c>
      <c r="L27" s="196">
        <f t="shared" si="9"/>
        <v>0</v>
      </c>
      <c r="M27" s="110" t="str">
        <f t="shared" si="10"/>
        <v/>
      </c>
      <c r="N27" s="57" t="str">
        <f t="shared" si="11"/>
        <v/>
      </c>
      <c r="O27" s="81" t="str">
        <f t="shared" si="7"/>
        <v/>
      </c>
      <c r="Q27" s="38" t="s">
        <v>146</v>
      </c>
    </row>
    <row r="28" spans="1:17" s="1" customFormat="1" ht="15" hidden="1" customHeight="1" x14ac:dyDescent="0.2">
      <c r="A28" s="83" t="str">
        <f t="shared" si="5"/>
        <v>x</v>
      </c>
      <c r="B28" s="159" t="s">
        <v>21</v>
      </c>
      <c r="C28" s="160"/>
      <c r="D28" s="110">
        <v>0</v>
      </c>
      <c r="E28" s="193">
        <f t="shared" si="6"/>
        <v>0</v>
      </c>
      <c r="F28" s="110">
        <v>0</v>
      </c>
      <c r="G28" s="81">
        <f t="shared" si="8"/>
        <v>0</v>
      </c>
      <c r="H28" s="251"/>
      <c r="I28" s="110">
        <v>0</v>
      </c>
      <c r="J28" s="243" t="str">
        <f t="shared" si="1"/>
        <v/>
      </c>
      <c r="K28" s="193">
        <v>0</v>
      </c>
      <c r="L28" s="196">
        <f t="shared" si="9"/>
        <v>0</v>
      </c>
      <c r="M28" s="110" t="str">
        <f t="shared" si="10"/>
        <v/>
      </c>
      <c r="N28" s="57" t="str">
        <f t="shared" si="11"/>
        <v/>
      </c>
      <c r="O28" s="81" t="str">
        <f t="shared" si="7"/>
        <v/>
      </c>
      <c r="Q28" s="38" t="s">
        <v>146</v>
      </c>
    </row>
    <row r="29" spans="1:17" s="1" customFormat="1" ht="15" hidden="1" customHeight="1" x14ac:dyDescent="0.2">
      <c r="A29" s="83" t="str">
        <f t="shared" si="5"/>
        <v>x</v>
      </c>
      <c r="B29" s="159" t="s">
        <v>122</v>
      </c>
      <c r="C29" s="160"/>
      <c r="D29" s="110" t="s">
        <v>122</v>
      </c>
      <c r="E29" s="193">
        <f t="shared" si="6"/>
        <v>0</v>
      </c>
      <c r="F29" s="110" t="s">
        <v>122</v>
      </c>
      <c r="G29" s="81" t="str">
        <f t="shared" si="8"/>
        <v/>
      </c>
      <c r="H29" s="251"/>
      <c r="I29" s="110" t="s">
        <v>122</v>
      </c>
      <c r="J29" s="243" t="str">
        <f t="shared" si="1"/>
        <v/>
      </c>
      <c r="K29" s="193" t="s">
        <v>122</v>
      </c>
      <c r="L29" s="196" t="str">
        <f t="shared" si="9"/>
        <v/>
      </c>
      <c r="M29" s="110" t="str">
        <f t="shared" si="10"/>
        <v/>
      </c>
      <c r="N29" s="57" t="str">
        <f t="shared" si="11"/>
        <v/>
      </c>
      <c r="O29" s="81" t="str">
        <f t="shared" si="7"/>
        <v/>
      </c>
      <c r="Q29" s="38" t="s">
        <v>145</v>
      </c>
    </row>
    <row r="30" spans="1:17" s="1" customFormat="1" ht="15" hidden="1" customHeight="1" x14ac:dyDescent="0.2">
      <c r="A30" s="83" t="str">
        <f t="shared" si="5"/>
        <v>x</v>
      </c>
      <c r="B30" s="159" t="s">
        <v>22</v>
      </c>
      <c r="C30" s="160"/>
      <c r="D30" s="110">
        <v>0</v>
      </c>
      <c r="E30" s="193">
        <f t="shared" si="6"/>
        <v>0</v>
      </c>
      <c r="F30" s="110">
        <v>0</v>
      </c>
      <c r="G30" s="81">
        <f t="shared" si="8"/>
        <v>0</v>
      </c>
      <c r="H30" s="251"/>
      <c r="I30" s="110">
        <v>0</v>
      </c>
      <c r="J30" s="243" t="str">
        <f t="shared" si="1"/>
        <v/>
      </c>
      <c r="K30" s="193">
        <v>0</v>
      </c>
      <c r="L30" s="196">
        <f t="shared" si="9"/>
        <v>0</v>
      </c>
      <c r="M30" s="110" t="str">
        <f t="shared" si="10"/>
        <v/>
      </c>
      <c r="N30" s="57" t="str">
        <f t="shared" si="11"/>
        <v/>
      </c>
      <c r="O30" s="81" t="str">
        <f t="shared" si="7"/>
        <v/>
      </c>
      <c r="Q30" s="38" t="s">
        <v>145</v>
      </c>
    </row>
    <row r="31" spans="1:17" s="1" customFormat="1" ht="15" hidden="1" customHeight="1" x14ac:dyDescent="0.2">
      <c r="A31" s="83" t="str">
        <f t="shared" si="5"/>
        <v>x</v>
      </c>
      <c r="B31" s="159" t="s">
        <v>78</v>
      </c>
      <c r="C31" s="160"/>
      <c r="D31" s="110">
        <v>0</v>
      </c>
      <c r="E31" s="193">
        <f t="shared" si="6"/>
        <v>0</v>
      </c>
      <c r="F31" s="110">
        <v>0</v>
      </c>
      <c r="G31" s="81">
        <f t="shared" si="8"/>
        <v>0</v>
      </c>
      <c r="H31" s="251">
        <v>0</v>
      </c>
      <c r="I31" s="110">
        <v>0</v>
      </c>
      <c r="J31" s="243" t="str">
        <f t="shared" si="1"/>
        <v/>
      </c>
      <c r="K31" s="193">
        <v>0</v>
      </c>
      <c r="L31" s="196">
        <f t="shared" si="9"/>
        <v>0</v>
      </c>
      <c r="M31" s="110" t="str">
        <f t="shared" si="10"/>
        <v/>
      </c>
      <c r="N31" s="57" t="str">
        <f t="shared" si="11"/>
        <v/>
      </c>
      <c r="O31" s="81" t="str">
        <f t="shared" si="7"/>
        <v/>
      </c>
      <c r="Q31" s="38" t="s">
        <v>145</v>
      </c>
    </row>
    <row r="32" spans="1:17" s="1" customFormat="1" ht="15" hidden="1" customHeight="1" x14ac:dyDescent="0.2">
      <c r="A32" s="83" t="str">
        <f t="shared" si="5"/>
        <v>x</v>
      </c>
      <c r="B32" s="159" t="s">
        <v>23</v>
      </c>
      <c r="C32" s="160"/>
      <c r="D32" s="110">
        <v>0</v>
      </c>
      <c r="E32" s="193">
        <f t="shared" si="6"/>
        <v>0</v>
      </c>
      <c r="F32" s="110">
        <v>0</v>
      </c>
      <c r="G32" s="81">
        <f t="shared" si="8"/>
        <v>0</v>
      </c>
      <c r="H32" s="251"/>
      <c r="I32" s="110">
        <v>0</v>
      </c>
      <c r="J32" s="243" t="str">
        <f t="shared" si="1"/>
        <v/>
      </c>
      <c r="K32" s="193">
        <v>0</v>
      </c>
      <c r="L32" s="196">
        <f t="shared" si="9"/>
        <v>0</v>
      </c>
      <c r="M32" s="110" t="str">
        <f t="shared" si="10"/>
        <v/>
      </c>
      <c r="N32" s="57" t="str">
        <f t="shared" si="11"/>
        <v/>
      </c>
      <c r="O32" s="81" t="str">
        <f t="shared" si="7"/>
        <v/>
      </c>
      <c r="Q32" s="38" t="s">
        <v>145</v>
      </c>
    </row>
    <row r="33" spans="1:17" s="1" customFormat="1" ht="15" hidden="1" customHeight="1" x14ac:dyDescent="0.2">
      <c r="A33" s="83" t="str">
        <f t="shared" si="5"/>
        <v>x</v>
      </c>
      <c r="B33" s="159" t="s">
        <v>24</v>
      </c>
      <c r="C33" s="160"/>
      <c r="D33" s="110" t="s">
        <v>122</v>
      </c>
      <c r="E33" s="193">
        <f t="shared" si="6"/>
        <v>0</v>
      </c>
      <c r="F33" s="110" t="s">
        <v>122</v>
      </c>
      <c r="G33" s="81" t="str">
        <f t="shared" si="8"/>
        <v/>
      </c>
      <c r="H33" s="251"/>
      <c r="I33" s="110" t="s">
        <v>122</v>
      </c>
      <c r="J33" s="243" t="str">
        <f t="shared" si="1"/>
        <v/>
      </c>
      <c r="K33" s="193" t="s">
        <v>122</v>
      </c>
      <c r="L33" s="196" t="str">
        <f t="shared" si="9"/>
        <v/>
      </c>
      <c r="M33" s="110" t="str">
        <f t="shared" si="10"/>
        <v/>
      </c>
      <c r="N33" s="57" t="str">
        <f t="shared" si="11"/>
        <v/>
      </c>
      <c r="O33" s="81" t="str">
        <f t="shared" si="7"/>
        <v/>
      </c>
      <c r="Q33" s="38" t="s">
        <v>145</v>
      </c>
    </row>
    <row r="34" spans="1:17" s="1" customFormat="1" ht="15" hidden="1" customHeight="1" x14ac:dyDescent="0.2">
      <c r="A34" s="83" t="str">
        <f t="shared" si="5"/>
        <v>x</v>
      </c>
      <c r="B34" s="159" t="s">
        <v>25</v>
      </c>
      <c r="C34" s="160"/>
      <c r="D34" s="110">
        <v>0</v>
      </c>
      <c r="E34" s="193">
        <f t="shared" si="6"/>
        <v>0</v>
      </c>
      <c r="F34" s="110">
        <v>0</v>
      </c>
      <c r="G34" s="81">
        <f t="shared" si="8"/>
        <v>0</v>
      </c>
      <c r="H34" s="251"/>
      <c r="I34" s="110">
        <v>0</v>
      </c>
      <c r="J34" s="243" t="str">
        <f t="shared" si="1"/>
        <v/>
      </c>
      <c r="K34" s="193">
        <v>0</v>
      </c>
      <c r="L34" s="196">
        <f t="shared" si="9"/>
        <v>0</v>
      </c>
      <c r="M34" s="110" t="str">
        <f t="shared" si="10"/>
        <v/>
      </c>
      <c r="N34" s="57" t="str">
        <f t="shared" si="11"/>
        <v/>
      </c>
      <c r="O34" s="81" t="str">
        <f t="shared" si="7"/>
        <v/>
      </c>
      <c r="Q34" s="38" t="s">
        <v>145</v>
      </c>
    </row>
    <row r="35" spans="1:17" s="1" customFormat="1" ht="15" hidden="1" customHeight="1" x14ac:dyDescent="0.2">
      <c r="A35" s="83" t="str">
        <f t="shared" si="5"/>
        <v>x</v>
      </c>
      <c r="B35" s="159" t="s">
        <v>26</v>
      </c>
      <c r="C35" s="160">
        <v>1.5</v>
      </c>
      <c r="D35" s="110">
        <v>0</v>
      </c>
      <c r="E35" s="193">
        <f t="shared" si="6"/>
        <v>0</v>
      </c>
      <c r="F35" s="110">
        <v>0</v>
      </c>
      <c r="G35" s="81">
        <f t="shared" si="8"/>
        <v>0</v>
      </c>
      <c r="H35" s="251">
        <v>0</v>
      </c>
      <c r="I35" s="110">
        <v>0</v>
      </c>
      <c r="J35" s="243" t="str">
        <f t="shared" si="1"/>
        <v/>
      </c>
      <c r="K35" s="193">
        <v>0</v>
      </c>
      <c r="L35" s="196">
        <f t="shared" si="9"/>
        <v>0</v>
      </c>
      <c r="M35" s="110" t="str">
        <f t="shared" si="10"/>
        <v/>
      </c>
      <c r="N35" s="57" t="str">
        <f t="shared" si="11"/>
        <v/>
      </c>
      <c r="O35" s="81" t="str">
        <f t="shared" si="7"/>
        <v/>
      </c>
      <c r="Q35" s="38" t="s">
        <v>145</v>
      </c>
    </row>
    <row r="36" spans="1:17" s="7" customFormat="1" ht="15.75" hidden="1" x14ac:dyDescent="0.25">
      <c r="A36" s="83" t="str">
        <f t="shared" si="5"/>
        <v>x</v>
      </c>
      <c r="B36" s="157" t="s">
        <v>59</v>
      </c>
      <c r="C36" s="158">
        <v>2350.8375245000002</v>
      </c>
      <c r="D36" s="182">
        <f>SUM(D37:D44)</f>
        <v>0</v>
      </c>
      <c r="E36" s="61">
        <f t="shared" si="6"/>
        <v>0</v>
      </c>
      <c r="F36" s="14">
        <f>SUM(F37:F44)</f>
        <v>0</v>
      </c>
      <c r="G36" s="116">
        <f>D36-F36</f>
        <v>0</v>
      </c>
      <c r="H36" s="191">
        <v>3778.4290000000001</v>
      </c>
      <c r="I36" s="109">
        <f>SUM(I37:I44)</f>
        <v>0</v>
      </c>
      <c r="J36" s="194">
        <f t="shared" si="1"/>
        <v>0</v>
      </c>
      <c r="K36" s="194">
        <f>SUM(K37:K44)</f>
        <v>0</v>
      </c>
      <c r="L36" s="197">
        <f>I36-K36</f>
        <v>0</v>
      </c>
      <c r="M36" s="14" t="str">
        <f>IF(D36&gt;0,I36/D36*10,"")</f>
        <v/>
      </c>
      <c r="N36" s="11" t="str">
        <f>IF(F36&gt;0,K36/F36*10,"")</f>
        <v/>
      </c>
      <c r="O36" s="116" t="str">
        <f t="shared" si="7"/>
        <v/>
      </c>
      <c r="Q36" s="38" t="s">
        <v>145</v>
      </c>
    </row>
    <row r="37" spans="1:17" s="9" customFormat="1" ht="15.75" hidden="1" x14ac:dyDescent="0.2">
      <c r="A37" s="83" t="str">
        <f t="shared" si="5"/>
        <v>x</v>
      </c>
      <c r="B37" s="159" t="s">
        <v>79</v>
      </c>
      <c r="C37" s="160">
        <v>65.647524500000145</v>
      </c>
      <c r="D37" s="110">
        <v>0</v>
      </c>
      <c r="E37" s="193">
        <f t="shared" si="6"/>
        <v>0</v>
      </c>
      <c r="F37" s="110">
        <v>0</v>
      </c>
      <c r="G37" s="81">
        <f t="shared" ref="G37:G44" si="12">IFERROR(D37-F37,"")</f>
        <v>0</v>
      </c>
      <c r="H37" s="251">
        <v>102.899</v>
      </c>
      <c r="I37" s="110">
        <v>0</v>
      </c>
      <c r="J37" s="243">
        <f t="shared" ref="J37:J68" si="13">IFERROR(I37/H37*100,"")</f>
        <v>0</v>
      </c>
      <c r="K37" s="193">
        <v>0</v>
      </c>
      <c r="L37" s="196">
        <f t="shared" ref="L37:L44" si="14">IFERROR(I37-K37,"")</f>
        <v>0</v>
      </c>
      <c r="M37" s="110" t="str">
        <f t="shared" ref="M37:M44" si="15">IFERROR(IF(D37&gt;0,I37/D37*10,""),"")</f>
        <v/>
      </c>
      <c r="N37" s="57" t="str">
        <f t="shared" ref="N37:N44" si="16">IFERROR(IF(F37&gt;0,K37/F37*10,""),"")</f>
        <v/>
      </c>
      <c r="O37" s="81" t="str">
        <f t="shared" si="7"/>
        <v/>
      </c>
      <c r="Q37" s="38" t="s">
        <v>145</v>
      </c>
    </row>
    <row r="38" spans="1:17" s="1" customFormat="1" ht="15.6" hidden="1" customHeight="1" x14ac:dyDescent="0.2">
      <c r="A38" s="83" t="str">
        <f t="shared" si="5"/>
        <v>x</v>
      </c>
      <c r="B38" s="159" t="s">
        <v>80</v>
      </c>
      <c r="C38" s="160">
        <v>7.8970000000000002</v>
      </c>
      <c r="D38" s="110">
        <v>0</v>
      </c>
      <c r="E38" s="193">
        <f t="shared" si="6"/>
        <v>0</v>
      </c>
      <c r="F38" s="110">
        <v>0</v>
      </c>
      <c r="G38" s="81">
        <f t="shared" si="12"/>
        <v>0</v>
      </c>
      <c r="H38" s="251">
        <v>15.5</v>
      </c>
      <c r="I38" s="110">
        <v>0</v>
      </c>
      <c r="J38" s="243">
        <f t="shared" si="13"/>
        <v>0</v>
      </c>
      <c r="K38" s="193">
        <v>0</v>
      </c>
      <c r="L38" s="196">
        <f t="shared" si="14"/>
        <v>0</v>
      </c>
      <c r="M38" s="110" t="str">
        <f t="shared" si="15"/>
        <v/>
      </c>
      <c r="N38" s="57" t="str">
        <f t="shared" si="16"/>
        <v/>
      </c>
      <c r="O38" s="81" t="str">
        <f t="shared" si="7"/>
        <v/>
      </c>
      <c r="Q38" s="38" t="s">
        <v>145</v>
      </c>
    </row>
    <row r="39" spans="1:17" s="3" customFormat="1" ht="15.75" hidden="1" x14ac:dyDescent="0.2">
      <c r="A39" s="83" t="str">
        <f t="shared" si="5"/>
        <v>x</v>
      </c>
      <c r="B39" s="161" t="s">
        <v>63</v>
      </c>
      <c r="C39" s="160">
        <v>73.021738999999997</v>
      </c>
      <c r="D39" s="110">
        <v>0</v>
      </c>
      <c r="E39" s="193">
        <f t="shared" si="6"/>
        <v>0</v>
      </c>
      <c r="F39" s="110">
        <v>0</v>
      </c>
      <c r="G39" s="81">
        <f t="shared" si="12"/>
        <v>0</v>
      </c>
      <c r="H39" s="251">
        <v>95.16</v>
      </c>
      <c r="I39" s="110">
        <v>0</v>
      </c>
      <c r="J39" s="243">
        <f t="shared" si="13"/>
        <v>0</v>
      </c>
      <c r="K39" s="193">
        <v>0</v>
      </c>
      <c r="L39" s="196">
        <f t="shared" si="14"/>
        <v>0</v>
      </c>
      <c r="M39" s="110" t="str">
        <f t="shared" si="15"/>
        <v/>
      </c>
      <c r="N39" s="57" t="str">
        <f t="shared" si="16"/>
        <v/>
      </c>
      <c r="O39" s="81" t="str">
        <f t="shared" si="7"/>
        <v/>
      </c>
      <c r="Q39" s="38" t="s">
        <v>145</v>
      </c>
    </row>
    <row r="40" spans="1:17" s="1" customFormat="1" ht="15.75" hidden="1" x14ac:dyDescent="0.2">
      <c r="A40" s="83" t="str">
        <f t="shared" si="5"/>
        <v>x</v>
      </c>
      <c r="B40" s="159" t="s">
        <v>27</v>
      </c>
      <c r="C40" s="160">
        <v>507.56061340000002</v>
      </c>
      <c r="D40" s="110">
        <v>0</v>
      </c>
      <c r="E40" s="193">
        <f t="shared" si="6"/>
        <v>0</v>
      </c>
      <c r="F40" s="110">
        <v>0</v>
      </c>
      <c r="G40" s="81">
        <f t="shared" si="12"/>
        <v>0</v>
      </c>
      <c r="H40" s="251">
        <v>1017.4</v>
      </c>
      <c r="I40" s="110">
        <v>0</v>
      </c>
      <c r="J40" s="243">
        <f t="shared" si="13"/>
        <v>0</v>
      </c>
      <c r="K40" s="193">
        <v>0</v>
      </c>
      <c r="L40" s="196">
        <f t="shared" si="14"/>
        <v>0</v>
      </c>
      <c r="M40" s="110" t="str">
        <f t="shared" si="15"/>
        <v/>
      </c>
      <c r="N40" s="57" t="str">
        <f t="shared" si="16"/>
        <v/>
      </c>
      <c r="O40" s="81" t="str">
        <f t="shared" si="7"/>
        <v/>
      </c>
      <c r="Q40" s="38" t="s">
        <v>145</v>
      </c>
    </row>
    <row r="41" spans="1:17" s="1" customFormat="1" ht="15.6" hidden="1" customHeight="1" x14ac:dyDescent="0.2">
      <c r="A41" s="83" t="str">
        <f t="shared" si="5"/>
        <v>x</v>
      </c>
      <c r="B41" s="159" t="s">
        <v>28</v>
      </c>
      <c r="C41" s="160"/>
      <c r="D41" s="110">
        <v>0</v>
      </c>
      <c r="E41" s="193">
        <f t="shared" si="6"/>
        <v>0</v>
      </c>
      <c r="F41" s="110">
        <v>0</v>
      </c>
      <c r="G41" s="81">
        <f t="shared" si="12"/>
        <v>0</v>
      </c>
      <c r="H41" s="251"/>
      <c r="I41" s="110">
        <v>0</v>
      </c>
      <c r="J41" s="243" t="str">
        <f t="shared" si="13"/>
        <v/>
      </c>
      <c r="K41" s="193">
        <v>0</v>
      </c>
      <c r="L41" s="196">
        <f t="shared" si="14"/>
        <v>0</v>
      </c>
      <c r="M41" s="110" t="str">
        <f t="shared" si="15"/>
        <v/>
      </c>
      <c r="N41" s="57" t="str">
        <f t="shared" si="16"/>
        <v/>
      </c>
      <c r="O41" s="81" t="str">
        <f t="shared" si="7"/>
        <v/>
      </c>
      <c r="Q41" s="38" t="s">
        <v>145</v>
      </c>
    </row>
    <row r="42" spans="1:17" s="1" customFormat="1" ht="15.75" hidden="1" x14ac:dyDescent="0.2">
      <c r="A42" s="83" t="str">
        <f t="shared" si="5"/>
        <v>x</v>
      </c>
      <c r="B42" s="159" t="s">
        <v>29</v>
      </c>
      <c r="C42" s="160">
        <v>758.79490999999996</v>
      </c>
      <c r="D42" s="110">
        <v>0</v>
      </c>
      <c r="E42" s="193">
        <f t="shared" si="6"/>
        <v>0</v>
      </c>
      <c r="F42" s="110">
        <v>0</v>
      </c>
      <c r="G42" s="81">
        <f t="shared" si="12"/>
        <v>0</v>
      </c>
      <c r="H42" s="251">
        <v>1057.47</v>
      </c>
      <c r="I42" s="110">
        <v>0</v>
      </c>
      <c r="J42" s="243">
        <f t="shared" si="13"/>
        <v>0</v>
      </c>
      <c r="K42" s="193">
        <v>0</v>
      </c>
      <c r="L42" s="196">
        <f t="shared" si="14"/>
        <v>0</v>
      </c>
      <c r="M42" s="110" t="str">
        <f t="shared" si="15"/>
        <v/>
      </c>
      <c r="N42" s="57" t="str">
        <f t="shared" si="16"/>
        <v/>
      </c>
      <c r="O42" s="81" t="str">
        <f t="shared" si="7"/>
        <v/>
      </c>
      <c r="Q42" s="38" t="s">
        <v>145</v>
      </c>
    </row>
    <row r="43" spans="1:17" s="1" customFormat="1" ht="15.75" hidden="1" x14ac:dyDescent="0.2">
      <c r="A43" s="83" t="str">
        <f t="shared" si="5"/>
        <v>x</v>
      </c>
      <c r="B43" s="159" t="s">
        <v>30</v>
      </c>
      <c r="C43" s="160">
        <v>937.91609210000001</v>
      </c>
      <c r="D43" s="110">
        <v>0</v>
      </c>
      <c r="E43" s="193">
        <f t="shared" si="6"/>
        <v>0</v>
      </c>
      <c r="F43" s="110">
        <v>0</v>
      </c>
      <c r="G43" s="81">
        <f t="shared" si="12"/>
        <v>0</v>
      </c>
      <c r="H43" s="251">
        <v>1490</v>
      </c>
      <c r="I43" s="110">
        <v>0</v>
      </c>
      <c r="J43" s="243">
        <f t="shared" si="13"/>
        <v>0</v>
      </c>
      <c r="K43" s="193">
        <v>0</v>
      </c>
      <c r="L43" s="196">
        <f t="shared" si="14"/>
        <v>0</v>
      </c>
      <c r="M43" s="110" t="str">
        <f t="shared" si="15"/>
        <v/>
      </c>
      <c r="N43" s="57" t="str">
        <f t="shared" si="16"/>
        <v/>
      </c>
      <c r="O43" s="81" t="str">
        <f t="shared" si="7"/>
        <v/>
      </c>
      <c r="Q43" s="38" t="s">
        <v>145</v>
      </c>
    </row>
    <row r="44" spans="1:17" s="1" customFormat="1" ht="15" hidden="1" customHeight="1" x14ac:dyDescent="0.2">
      <c r="A44" s="83" t="str">
        <f t="shared" si="5"/>
        <v>x</v>
      </c>
      <c r="B44" s="159" t="s">
        <v>64</v>
      </c>
      <c r="C44" s="160"/>
      <c r="D44" s="110">
        <v>0</v>
      </c>
      <c r="E44" s="193">
        <f t="shared" si="6"/>
        <v>0</v>
      </c>
      <c r="F44" s="110">
        <v>0</v>
      </c>
      <c r="G44" s="81">
        <f t="shared" si="12"/>
        <v>0</v>
      </c>
      <c r="H44" s="251"/>
      <c r="I44" s="110">
        <v>0</v>
      </c>
      <c r="J44" s="243" t="str">
        <f t="shared" si="13"/>
        <v/>
      </c>
      <c r="K44" s="193">
        <v>0</v>
      </c>
      <c r="L44" s="196">
        <f t="shared" si="14"/>
        <v>0</v>
      </c>
      <c r="M44" s="110" t="str">
        <f t="shared" si="15"/>
        <v/>
      </c>
      <c r="N44" s="57" t="str">
        <f t="shared" si="16"/>
        <v/>
      </c>
      <c r="O44" s="81" t="str">
        <f t="shared" si="7"/>
        <v/>
      </c>
      <c r="Q44" s="38" t="s">
        <v>145</v>
      </c>
    </row>
    <row r="45" spans="1:17" s="7" customFormat="1" ht="15.75" hidden="1" x14ac:dyDescent="0.25">
      <c r="A45" s="83" t="str">
        <f t="shared" si="5"/>
        <v>x</v>
      </c>
      <c r="B45" s="157" t="s">
        <v>62</v>
      </c>
      <c r="C45" s="158">
        <v>327.96811830000001</v>
      </c>
      <c r="D45" s="182">
        <f>SUM(D46:D52)</f>
        <v>0</v>
      </c>
      <c r="E45" s="61">
        <f t="shared" si="6"/>
        <v>0</v>
      </c>
      <c r="F45" s="14">
        <f>SUM(F46:F52)</f>
        <v>1.91</v>
      </c>
      <c r="G45" s="116">
        <f>D45-F45</f>
        <v>-1.91</v>
      </c>
      <c r="H45" s="191">
        <v>452.6</v>
      </c>
      <c r="I45" s="109">
        <f>SUM(I46:I52)</f>
        <v>0</v>
      </c>
      <c r="J45" s="194">
        <f t="shared" si="13"/>
        <v>0</v>
      </c>
      <c r="K45" s="194">
        <f>SUM(K46:K52)</f>
        <v>2.5450000000000004</v>
      </c>
      <c r="L45" s="197">
        <f>I45-K45</f>
        <v>-2.5450000000000004</v>
      </c>
      <c r="M45" s="14" t="str">
        <f>IF(D45&gt;0,I45/D45*10,"")</f>
        <v/>
      </c>
      <c r="N45" s="11">
        <f>IF(F45&gt;0,K45/F45*10,"")</f>
        <v>13.324607329842934</v>
      </c>
      <c r="O45" s="116" t="str">
        <f t="shared" si="7"/>
        <v/>
      </c>
      <c r="Q45" s="38" t="s">
        <v>145</v>
      </c>
    </row>
    <row r="46" spans="1:17" s="1" customFormat="1" ht="15" hidden="1" customHeight="1" x14ac:dyDescent="0.2">
      <c r="A46" s="83" t="str">
        <f t="shared" si="5"/>
        <v>x</v>
      </c>
      <c r="B46" s="159" t="s">
        <v>81</v>
      </c>
      <c r="C46" s="160">
        <v>5.5895000000000001</v>
      </c>
      <c r="D46" s="110">
        <v>0</v>
      </c>
      <c r="E46" s="193">
        <f t="shared" si="6"/>
        <v>0</v>
      </c>
      <c r="F46" s="110">
        <v>0</v>
      </c>
      <c r="G46" s="81">
        <f t="shared" ref="G46:G52" si="17">IFERROR(D46-F46,"")</f>
        <v>0</v>
      </c>
      <c r="H46" s="251">
        <v>7</v>
      </c>
      <c r="I46" s="110">
        <v>0</v>
      </c>
      <c r="J46" s="243">
        <f t="shared" si="13"/>
        <v>0</v>
      </c>
      <c r="K46" s="193">
        <v>0</v>
      </c>
      <c r="L46" s="196">
        <f t="shared" ref="L46:L67" si="18">IFERROR(I46-K46,"")</f>
        <v>0</v>
      </c>
      <c r="M46" s="110" t="str">
        <f t="shared" ref="M46:M67" si="19">IFERROR(IF(D46&gt;0,I46/D46*10,""),"")</f>
        <v/>
      </c>
      <c r="N46" s="57" t="str">
        <f t="shared" ref="N46:N52" si="20">IFERROR(IF(F46&gt;0,K46/F46*10,""),"")</f>
        <v/>
      </c>
      <c r="O46" s="81" t="str">
        <f t="shared" si="7"/>
        <v/>
      </c>
      <c r="Q46" s="38" t="s">
        <v>145</v>
      </c>
    </row>
    <row r="47" spans="1:17" s="1" customFormat="1" ht="15.75" hidden="1" x14ac:dyDescent="0.2">
      <c r="A47" s="83" t="str">
        <f t="shared" si="5"/>
        <v>x</v>
      </c>
      <c r="B47" s="159" t="s">
        <v>82</v>
      </c>
      <c r="C47" s="160">
        <v>2.1640000000000001</v>
      </c>
      <c r="D47" s="110">
        <v>0</v>
      </c>
      <c r="E47" s="193">
        <f t="shared" si="6"/>
        <v>0</v>
      </c>
      <c r="F47" s="110">
        <v>0</v>
      </c>
      <c r="G47" s="81">
        <f t="shared" si="17"/>
        <v>0</v>
      </c>
      <c r="H47" s="251">
        <v>5</v>
      </c>
      <c r="I47" s="110">
        <v>0</v>
      </c>
      <c r="J47" s="243">
        <f t="shared" si="13"/>
        <v>0</v>
      </c>
      <c r="K47" s="193">
        <v>0</v>
      </c>
      <c r="L47" s="196">
        <f t="shared" si="18"/>
        <v>0</v>
      </c>
      <c r="M47" s="110" t="str">
        <f t="shared" si="19"/>
        <v/>
      </c>
      <c r="N47" s="57" t="str">
        <f t="shared" si="20"/>
        <v/>
      </c>
      <c r="O47" s="81" t="str">
        <f t="shared" si="7"/>
        <v/>
      </c>
      <c r="Q47" s="38" t="s">
        <v>145</v>
      </c>
    </row>
    <row r="48" spans="1:17" s="1" customFormat="1" ht="15.75" hidden="1" x14ac:dyDescent="0.2">
      <c r="A48" s="83" t="str">
        <f t="shared" si="5"/>
        <v>x</v>
      </c>
      <c r="B48" s="159" t="s">
        <v>83</v>
      </c>
      <c r="C48" s="160">
        <v>20.70626</v>
      </c>
      <c r="D48" s="110">
        <v>0</v>
      </c>
      <c r="E48" s="193">
        <f t="shared" si="6"/>
        <v>0</v>
      </c>
      <c r="F48" s="110">
        <v>0</v>
      </c>
      <c r="G48" s="81">
        <f t="shared" si="17"/>
        <v>0</v>
      </c>
      <c r="H48" s="251">
        <v>33.5</v>
      </c>
      <c r="I48" s="110">
        <v>0</v>
      </c>
      <c r="J48" s="243">
        <f t="shared" si="13"/>
        <v>0</v>
      </c>
      <c r="K48" s="193">
        <v>0</v>
      </c>
      <c r="L48" s="196">
        <f t="shared" si="18"/>
        <v>0</v>
      </c>
      <c r="M48" s="110" t="str">
        <f t="shared" si="19"/>
        <v/>
      </c>
      <c r="N48" s="57" t="str">
        <f t="shared" si="20"/>
        <v/>
      </c>
      <c r="O48" s="81" t="str">
        <f t="shared" si="7"/>
        <v/>
      </c>
      <c r="Q48" s="38" t="s">
        <v>145</v>
      </c>
    </row>
    <row r="49" spans="1:17" s="1" customFormat="1" ht="15.75" hidden="1" x14ac:dyDescent="0.2">
      <c r="A49" s="83" t="str">
        <f t="shared" si="5"/>
        <v>x</v>
      </c>
      <c r="B49" s="159" t="s">
        <v>84</v>
      </c>
      <c r="C49" s="160">
        <v>13.846880000000001</v>
      </c>
      <c r="D49" s="110">
        <v>0</v>
      </c>
      <c r="E49" s="193">
        <f t="shared" si="6"/>
        <v>0</v>
      </c>
      <c r="F49" s="110">
        <v>0</v>
      </c>
      <c r="G49" s="81">
        <f t="shared" si="17"/>
        <v>0</v>
      </c>
      <c r="H49" s="251">
        <v>22.2</v>
      </c>
      <c r="I49" s="110">
        <v>0</v>
      </c>
      <c r="J49" s="243">
        <f t="shared" si="13"/>
        <v>0</v>
      </c>
      <c r="K49" s="193">
        <v>0</v>
      </c>
      <c r="L49" s="196">
        <f t="shared" si="18"/>
        <v>0</v>
      </c>
      <c r="M49" s="110" t="str">
        <f t="shared" si="19"/>
        <v/>
      </c>
      <c r="N49" s="57" t="str">
        <f t="shared" si="20"/>
        <v/>
      </c>
      <c r="O49" s="81" t="str">
        <f t="shared" si="7"/>
        <v/>
      </c>
      <c r="Q49" s="38" t="s">
        <v>145</v>
      </c>
    </row>
    <row r="50" spans="1:17" s="1" customFormat="1" ht="15.75" hidden="1" x14ac:dyDescent="0.2">
      <c r="A50" s="83" t="str">
        <f t="shared" si="5"/>
        <v>x</v>
      </c>
      <c r="B50" s="159" t="s">
        <v>96</v>
      </c>
      <c r="C50" s="173" t="s">
        <v>155</v>
      </c>
      <c r="D50" s="110">
        <v>0</v>
      </c>
      <c r="E50" s="193">
        <f t="shared" si="6"/>
        <v>0</v>
      </c>
      <c r="F50" s="110">
        <v>0.25</v>
      </c>
      <c r="G50" s="81">
        <f t="shared" si="17"/>
        <v>-0.25</v>
      </c>
      <c r="H50" s="251">
        <v>3.6</v>
      </c>
      <c r="I50" s="110">
        <v>0</v>
      </c>
      <c r="J50" s="243">
        <f t="shared" si="13"/>
        <v>0</v>
      </c>
      <c r="K50" s="193">
        <v>0.32500000000000001</v>
      </c>
      <c r="L50" s="196">
        <f t="shared" si="18"/>
        <v>-0.32500000000000001</v>
      </c>
      <c r="M50" s="110" t="str">
        <f t="shared" si="19"/>
        <v/>
      </c>
      <c r="N50" s="57">
        <f t="shared" si="20"/>
        <v>13</v>
      </c>
      <c r="O50" s="81" t="str">
        <f t="shared" si="7"/>
        <v/>
      </c>
      <c r="Q50" s="38" t="s">
        <v>145</v>
      </c>
    </row>
    <row r="51" spans="1:17" s="1" customFormat="1" ht="15.75" hidden="1" x14ac:dyDescent="0.2">
      <c r="A51" s="83" t="str">
        <f t="shared" si="5"/>
        <v>x</v>
      </c>
      <c r="B51" s="159" t="s">
        <v>85</v>
      </c>
      <c r="C51" s="160" t="s">
        <v>155</v>
      </c>
      <c r="D51" s="110">
        <v>0</v>
      </c>
      <c r="E51" s="193">
        <f t="shared" si="6"/>
        <v>0</v>
      </c>
      <c r="F51" s="110">
        <v>0</v>
      </c>
      <c r="G51" s="81">
        <f t="shared" si="17"/>
        <v>0</v>
      </c>
      <c r="H51" s="251">
        <v>6.3</v>
      </c>
      <c r="I51" s="110">
        <v>0</v>
      </c>
      <c r="J51" s="243">
        <f t="shared" si="13"/>
        <v>0</v>
      </c>
      <c r="K51" s="193">
        <v>0</v>
      </c>
      <c r="L51" s="196">
        <f t="shared" si="18"/>
        <v>0</v>
      </c>
      <c r="M51" s="110" t="str">
        <f t="shared" si="19"/>
        <v/>
      </c>
      <c r="N51" s="57" t="str">
        <f t="shared" si="20"/>
        <v/>
      </c>
      <c r="O51" s="81" t="str">
        <f t="shared" si="7"/>
        <v/>
      </c>
      <c r="Q51" s="38" t="s">
        <v>145</v>
      </c>
    </row>
    <row r="52" spans="1:17" s="1" customFormat="1" ht="15.75" hidden="1" x14ac:dyDescent="0.2">
      <c r="A52" s="83" t="str">
        <f t="shared" si="5"/>
        <v>x</v>
      </c>
      <c r="B52" s="159" t="s">
        <v>97</v>
      </c>
      <c r="C52" s="160">
        <v>278.30147829999999</v>
      </c>
      <c r="D52" s="110">
        <v>0</v>
      </c>
      <c r="E52" s="193">
        <f t="shared" si="6"/>
        <v>0</v>
      </c>
      <c r="F52" s="110">
        <v>1.66</v>
      </c>
      <c r="G52" s="81">
        <f t="shared" si="17"/>
        <v>-1.66</v>
      </c>
      <c r="H52" s="251">
        <v>375</v>
      </c>
      <c r="I52" s="110">
        <v>0</v>
      </c>
      <c r="J52" s="243">
        <f t="shared" si="13"/>
        <v>0</v>
      </c>
      <c r="K52" s="193">
        <v>2.2200000000000002</v>
      </c>
      <c r="L52" s="196">
        <f t="shared" si="18"/>
        <v>-2.2200000000000002</v>
      </c>
      <c r="M52" s="110" t="str">
        <f t="shared" si="19"/>
        <v/>
      </c>
      <c r="N52" s="57">
        <f t="shared" si="20"/>
        <v>13.373493975903617</v>
      </c>
      <c r="O52" s="81" t="str">
        <f t="shared" si="7"/>
        <v/>
      </c>
      <c r="Q52" s="38" t="s">
        <v>145</v>
      </c>
    </row>
    <row r="53" spans="1:17" s="7" customFormat="1" ht="15.75" x14ac:dyDescent="0.25">
      <c r="A53" s="83">
        <f t="shared" si="5"/>
        <v>0.503</v>
      </c>
      <c r="B53" s="162" t="s">
        <v>31</v>
      </c>
      <c r="C53" s="163">
        <v>4724.6264662000003</v>
      </c>
      <c r="D53" s="109">
        <f>SUM(D54:D67)</f>
        <v>0.503</v>
      </c>
      <c r="E53" s="194">
        <f t="shared" si="6"/>
        <v>1.0646344289828294E-2</v>
      </c>
      <c r="F53" s="14">
        <f>SUM(F54:F67)</f>
        <v>0</v>
      </c>
      <c r="G53" s="116">
        <f>D53-F53</f>
        <v>0.503</v>
      </c>
      <c r="H53" s="191">
        <v>5283.7879999999996</v>
      </c>
      <c r="I53" s="109">
        <f>SUM(I54:I67)</f>
        <v>0.55400000000000005</v>
      </c>
      <c r="J53" s="194">
        <f t="shared" si="13"/>
        <v>1.0484902119464295E-2</v>
      </c>
      <c r="K53" s="194">
        <f>SUM(K54:K67)</f>
        <v>0</v>
      </c>
      <c r="L53" s="198">
        <f t="shared" si="18"/>
        <v>0.55400000000000005</v>
      </c>
      <c r="M53" s="109">
        <f t="shared" si="19"/>
        <v>11.013916500994036</v>
      </c>
      <c r="N53" s="11" t="str">
        <f>IF(F53&gt;0,K53/F53*10,"")</f>
        <v/>
      </c>
      <c r="O53" s="116" t="str">
        <f t="shared" si="7"/>
        <v/>
      </c>
      <c r="Q53" s="38" t="s">
        <v>145</v>
      </c>
    </row>
    <row r="54" spans="1:17" s="9" customFormat="1" ht="15.75" hidden="1" x14ac:dyDescent="0.2">
      <c r="A54" s="83" t="str">
        <f t="shared" si="5"/>
        <v>x</v>
      </c>
      <c r="B54" s="164" t="s">
        <v>86</v>
      </c>
      <c r="C54" s="160">
        <v>302.89596999999998</v>
      </c>
      <c r="D54" s="110">
        <v>0</v>
      </c>
      <c r="E54" s="193">
        <f t="shared" si="6"/>
        <v>0</v>
      </c>
      <c r="F54" s="110">
        <v>0</v>
      </c>
      <c r="G54" s="81">
        <f t="shared" ref="G54:G67" si="21">IFERROR(D54-F54,"")</f>
        <v>0</v>
      </c>
      <c r="H54" s="251">
        <v>335.5</v>
      </c>
      <c r="I54" s="110">
        <v>0</v>
      </c>
      <c r="J54" s="243">
        <f t="shared" si="13"/>
        <v>0</v>
      </c>
      <c r="K54" s="193">
        <v>0</v>
      </c>
      <c r="L54" s="196">
        <f t="shared" si="18"/>
        <v>0</v>
      </c>
      <c r="M54" s="110" t="str">
        <f t="shared" si="19"/>
        <v/>
      </c>
      <c r="N54" s="57" t="str">
        <f t="shared" ref="N54:N67" si="22">IFERROR(IF(F54&gt;0,K54/F54*10,""),"")</f>
        <v/>
      </c>
      <c r="O54" s="81" t="str">
        <f t="shared" si="7"/>
        <v/>
      </c>
      <c r="Q54" s="38" t="s">
        <v>145</v>
      </c>
    </row>
    <row r="55" spans="1:17" s="1" customFormat="1" ht="15" hidden="1" customHeight="1" x14ac:dyDescent="0.2">
      <c r="A55" s="83" t="str">
        <f t="shared" si="5"/>
        <v>x</v>
      </c>
      <c r="B55" s="164" t="s">
        <v>87</v>
      </c>
      <c r="C55" s="160"/>
      <c r="D55" s="110">
        <v>0</v>
      </c>
      <c r="E55" s="193">
        <f t="shared" si="6"/>
        <v>0</v>
      </c>
      <c r="F55" s="110">
        <v>0</v>
      </c>
      <c r="G55" s="81">
        <f t="shared" si="21"/>
        <v>0</v>
      </c>
      <c r="H55" s="251"/>
      <c r="I55" s="110">
        <v>0</v>
      </c>
      <c r="J55" s="243" t="str">
        <f t="shared" si="13"/>
        <v/>
      </c>
      <c r="K55" s="193">
        <v>0</v>
      </c>
      <c r="L55" s="196">
        <f t="shared" si="18"/>
        <v>0</v>
      </c>
      <c r="M55" s="110" t="str">
        <f t="shared" si="19"/>
        <v/>
      </c>
      <c r="N55" s="57" t="str">
        <f t="shared" si="22"/>
        <v/>
      </c>
      <c r="O55" s="81" t="str">
        <f t="shared" si="7"/>
        <v/>
      </c>
      <c r="Q55" s="38" t="s">
        <v>145</v>
      </c>
    </row>
    <row r="56" spans="1:17" s="1" customFormat="1" ht="15.75" hidden="1" x14ac:dyDescent="0.2">
      <c r="A56" s="83" t="str">
        <f t="shared" si="5"/>
        <v>x</v>
      </c>
      <c r="B56" s="164" t="s">
        <v>88</v>
      </c>
      <c r="C56" s="160">
        <v>8.1847999999999992</v>
      </c>
      <c r="D56" s="110">
        <v>0</v>
      </c>
      <c r="E56" s="193">
        <f t="shared" si="6"/>
        <v>0</v>
      </c>
      <c r="F56" s="110">
        <v>0</v>
      </c>
      <c r="G56" s="81">
        <f t="shared" si="21"/>
        <v>0</v>
      </c>
      <c r="H56" s="251">
        <v>12</v>
      </c>
      <c r="I56" s="110">
        <v>0</v>
      </c>
      <c r="J56" s="243">
        <f t="shared" si="13"/>
        <v>0</v>
      </c>
      <c r="K56" s="193">
        <v>0</v>
      </c>
      <c r="L56" s="196">
        <f t="shared" si="18"/>
        <v>0</v>
      </c>
      <c r="M56" s="110" t="str">
        <f t="shared" si="19"/>
        <v/>
      </c>
      <c r="N56" s="57" t="str">
        <f t="shared" si="22"/>
        <v/>
      </c>
      <c r="O56" s="81" t="str">
        <f t="shared" si="7"/>
        <v/>
      </c>
      <c r="Q56" s="38" t="s">
        <v>145</v>
      </c>
    </row>
    <row r="57" spans="1:17" s="1" customFormat="1" ht="15.75" x14ac:dyDescent="0.2">
      <c r="A57" s="83">
        <f t="shared" si="5"/>
        <v>0.503</v>
      </c>
      <c r="B57" s="164" t="s">
        <v>89</v>
      </c>
      <c r="C57" s="160">
        <v>214.83503999999999</v>
      </c>
      <c r="D57" s="110">
        <v>0.503</v>
      </c>
      <c r="E57" s="193">
        <f t="shared" si="6"/>
        <v>0.23413312837607869</v>
      </c>
      <c r="F57" s="110">
        <v>0</v>
      </c>
      <c r="G57" s="81">
        <f t="shared" si="21"/>
        <v>0.503</v>
      </c>
      <c r="H57" s="251">
        <v>234</v>
      </c>
      <c r="I57" s="110">
        <v>0.55400000000000005</v>
      </c>
      <c r="J57" s="243">
        <f t="shared" si="13"/>
        <v>0.23675213675213674</v>
      </c>
      <c r="K57" s="193">
        <v>0</v>
      </c>
      <c r="L57" s="196">
        <f t="shared" si="18"/>
        <v>0.55400000000000005</v>
      </c>
      <c r="M57" s="110">
        <f t="shared" si="19"/>
        <v>11.013916500994036</v>
      </c>
      <c r="N57" s="57" t="str">
        <f t="shared" si="22"/>
        <v/>
      </c>
      <c r="O57" s="81" t="str">
        <f t="shared" si="7"/>
        <v/>
      </c>
      <c r="Q57" s="38" t="s">
        <v>145</v>
      </c>
    </row>
    <row r="58" spans="1:17" s="1" customFormat="1" ht="15" hidden="1" customHeight="1" x14ac:dyDescent="0.2">
      <c r="A58" s="83" t="str">
        <f t="shared" si="5"/>
        <v>x</v>
      </c>
      <c r="B58" s="164" t="s">
        <v>57</v>
      </c>
      <c r="C58" s="160" t="s">
        <v>155</v>
      </c>
      <c r="D58" s="110">
        <v>0</v>
      </c>
      <c r="E58" s="193">
        <f t="shared" si="6"/>
        <v>0</v>
      </c>
      <c r="F58" s="110">
        <v>0</v>
      </c>
      <c r="G58" s="81">
        <f t="shared" si="21"/>
        <v>0</v>
      </c>
      <c r="H58" s="251"/>
      <c r="I58" s="110">
        <v>0</v>
      </c>
      <c r="J58" s="243" t="str">
        <f t="shared" si="13"/>
        <v/>
      </c>
      <c r="K58" s="193">
        <v>0</v>
      </c>
      <c r="L58" s="196">
        <f t="shared" si="18"/>
        <v>0</v>
      </c>
      <c r="M58" s="110" t="str">
        <f t="shared" si="19"/>
        <v/>
      </c>
      <c r="N58" s="57" t="str">
        <f t="shared" si="22"/>
        <v/>
      </c>
      <c r="O58" s="81" t="str">
        <f t="shared" si="7"/>
        <v/>
      </c>
      <c r="Q58" s="38" t="s">
        <v>145</v>
      </c>
    </row>
    <row r="59" spans="1:17" s="1" customFormat="1" ht="15.75" hidden="1" x14ac:dyDescent="0.2">
      <c r="A59" s="83" t="str">
        <f t="shared" si="5"/>
        <v>x</v>
      </c>
      <c r="B59" s="164" t="s">
        <v>32</v>
      </c>
      <c r="C59" s="160" t="s">
        <v>155</v>
      </c>
      <c r="D59" s="110">
        <v>0</v>
      </c>
      <c r="E59" s="193">
        <f t="shared" si="6"/>
        <v>0</v>
      </c>
      <c r="F59" s="110">
        <v>0</v>
      </c>
      <c r="G59" s="81">
        <f t="shared" si="21"/>
        <v>0</v>
      </c>
      <c r="H59" s="251">
        <v>6.4</v>
      </c>
      <c r="I59" s="110">
        <v>0</v>
      </c>
      <c r="J59" s="243">
        <f t="shared" si="13"/>
        <v>0</v>
      </c>
      <c r="K59" s="193">
        <v>0</v>
      </c>
      <c r="L59" s="196">
        <f t="shared" si="18"/>
        <v>0</v>
      </c>
      <c r="M59" s="110" t="str">
        <f t="shared" si="19"/>
        <v/>
      </c>
      <c r="N59" s="57" t="str">
        <f t="shared" si="22"/>
        <v/>
      </c>
      <c r="O59" s="81" t="str">
        <f t="shared" si="7"/>
        <v/>
      </c>
      <c r="Q59" s="38" t="s">
        <v>145</v>
      </c>
    </row>
    <row r="60" spans="1:17" s="1" customFormat="1" ht="15" hidden="1" customHeight="1" x14ac:dyDescent="0.2">
      <c r="A60" s="83" t="str">
        <f t="shared" si="5"/>
        <v>x</v>
      </c>
      <c r="B60" s="164" t="s">
        <v>60</v>
      </c>
      <c r="C60" s="160"/>
      <c r="D60" s="110">
        <v>0</v>
      </c>
      <c r="E60" s="193">
        <f t="shared" si="6"/>
        <v>0</v>
      </c>
      <c r="F60" s="110">
        <v>0</v>
      </c>
      <c r="G60" s="81">
        <f t="shared" si="21"/>
        <v>0</v>
      </c>
      <c r="H60" s="251"/>
      <c r="I60" s="110">
        <v>0</v>
      </c>
      <c r="J60" s="243" t="str">
        <f t="shared" si="13"/>
        <v/>
      </c>
      <c r="K60" s="193">
        <v>0</v>
      </c>
      <c r="L60" s="196">
        <f t="shared" si="18"/>
        <v>0</v>
      </c>
      <c r="M60" s="110" t="str">
        <f t="shared" si="19"/>
        <v/>
      </c>
      <c r="N60" s="57" t="str">
        <f t="shared" si="22"/>
        <v/>
      </c>
      <c r="O60" s="81" t="str">
        <f t="shared" si="7"/>
        <v/>
      </c>
      <c r="Q60" s="38" t="s">
        <v>145</v>
      </c>
    </row>
    <row r="61" spans="1:17" s="1" customFormat="1" ht="15" hidden="1" customHeight="1" x14ac:dyDescent="0.2">
      <c r="A61" s="83" t="str">
        <f t="shared" si="5"/>
        <v>x</v>
      </c>
      <c r="B61" s="164" t="s">
        <v>33</v>
      </c>
      <c r="C61" s="160"/>
      <c r="D61" s="110">
        <v>0</v>
      </c>
      <c r="E61" s="193">
        <f t="shared" si="6"/>
        <v>0</v>
      </c>
      <c r="F61" s="110">
        <v>0</v>
      </c>
      <c r="G61" s="81">
        <f t="shared" si="21"/>
        <v>0</v>
      </c>
      <c r="H61" s="251">
        <v>0</v>
      </c>
      <c r="I61" s="110">
        <v>0</v>
      </c>
      <c r="J61" s="243" t="str">
        <f t="shared" si="13"/>
        <v/>
      </c>
      <c r="K61" s="193">
        <v>0</v>
      </c>
      <c r="L61" s="196">
        <f t="shared" si="18"/>
        <v>0</v>
      </c>
      <c r="M61" s="110" t="str">
        <f t="shared" si="19"/>
        <v/>
      </c>
      <c r="N61" s="57" t="str">
        <f t="shared" si="22"/>
        <v/>
      </c>
      <c r="O61" s="81" t="str">
        <f t="shared" si="7"/>
        <v/>
      </c>
      <c r="Q61" s="38" t="s">
        <v>145</v>
      </c>
    </row>
    <row r="62" spans="1:17" s="1" customFormat="1" ht="15.75" hidden="1" x14ac:dyDescent="0.2">
      <c r="A62" s="83" t="str">
        <f t="shared" si="5"/>
        <v>x</v>
      </c>
      <c r="B62" s="164" t="s">
        <v>90</v>
      </c>
      <c r="C62" s="160">
        <v>5.7023000000000001</v>
      </c>
      <c r="D62" s="110">
        <v>0</v>
      </c>
      <c r="E62" s="193">
        <f t="shared" si="6"/>
        <v>0</v>
      </c>
      <c r="F62" s="110">
        <v>0</v>
      </c>
      <c r="G62" s="81">
        <f t="shared" si="21"/>
        <v>0</v>
      </c>
      <c r="H62" s="251">
        <v>3.8</v>
      </c>
      <c r="I62" s="110">
        <v>0</v>
      </c>
      <c r="J62" s="243">
        <f t="shared" si="13"/>
        <v>0</v>
      </c>
      <c r="K62" s="193">
        <v>0</v>
      </c>
      <c r="L62" s="196">
        <f t="shared" si="18"/>
        <v>0</v>
      </c>
      <c r="M62" s="110" t="str">
        <f t="shared" si="19"/>
        <v/>
      </c>
      <c r="N62" s="57" t="str">
        <f t="shared" si="22"/>
        <v/>
      </c>
      <c r="O62" s="81" t="str">
        <f t="shared" si="7"/>
        <v/>
      </c>
      <c r="Q62" s="38" t="s">
        <v>145</v>
      </c>
    </row>
    <row r="63" spans="1:17" s="1" customFormat="1" ht="15.75" hidden="1" x14ac:dyDescent="0.2">
      <c r="A63" s="83" t="str">
        <f t="shared" si="5"/>
        <v>x</v>
      </c>
      <c r="B63" s="164" t="s">
        <v>34</v>
      </c>
      <c r="C63" s="160">
        <v>1247.2570000000001</v>
      </c>
      <c r="D63" s="110">
        <v>0</v>
      </c>
      <c r="E63" s="193">
        <f t="shared" si="6"/>
        <v>0</v>
      </c>
      <c r="F63" s="110">
        <v>0</v>
      </c>
      <c r="G63" s="81">
        <f t="shared" si="21"/>
        <v>0</v>
      </c>
      <c r="H63" s="251">
        <v>1053</v>
      </c>
      <c r="I63" s="110">
        <v>0</v>
      </c>
      <c r="J63" s="243">
        <f t="shared" si="13"/>
        <v>0</v>
      </c>
      <c r="K63" s="193">
        <v>0</v>
      </c>
      <c r="L63" s="196">
        <f t="shared" si="18"/>
        <v>0</v>
      </c>
      <c r="M63" s="110" t="str">
        <f t="shared" si="19"/>
        <v/>
      </c>
      <c r="N63" s="57" t="str">
        <f t="shared" si="22"/>
        <v/>
      </c>
      <c r="O63" s="81" t="str">
        <f t="shared" si="7"/>
        <v/>
      </c>
      <c r="Q63" s="38" t="s">
        <v>145</v>
      </c>
    </row>
    <row r="64" spans="1:17" s="1" customFormat="1" ht="15.75" hidden="1" x14ac:dyDescent="0.2">
      <c r="A64" s="83" t="str">
        <f t="shared" si="5"/>
        <v>x</v>
      </c>
      <c r="B64" s="164" t="s">
        <v>35</v>
      </c>
      <c r="C64" s="160">
        <v>329.04757000000001</v>
      </c>
      <c r="D64" s="110">
        <v>0</v>
      </c>
      <c r="E64" s="193">
        <f t="shared" si="6"/>
        <v>0</v>
      </c>
      <c r="F64" s="110">
        <v>0</v>
      </c>
      <c r="G64" s="81">
        <f t="shared" si="21"/>
        <v>0</v>
      </c>
      <c r="H64" s="251">
        <v>510</v>
      </c>
      <c r="I64" s="110">
        <v>0</v>
      </c>
      <c r="J64" s="243">
        <f t="shared" si="13"/>
        <v>0</v>
      </c>
      <c r="K64" s="193">
        <v>0</v>
      </c>
      <c r="L64" s="196">
        <f t="shared" si="18"/>
        <v>0</v>
      </c>
      <c r="M64" s="110" t="str">
        <f t="shared" si="19"/>
        <v/>
      </c>
      <c r="N64" s="57" t="str">
        <f t="shared" si="22"/>
        <v/>
      </c>
      <c r="O64" s="81" t="str">
        <f t="shared" si="7"/>
        <v/>
      </c>
      <c r="Q64" s="38" t="s">
        <v>145</v>
      </c>
    </row>
    <row r="65" spans="1:17" s="1" customFormat="1" ht="15.75" hidden="1" x14ac:dyDescent="0.2">
      <c r="A65" s="83" t="str">
        <f t="shared" si="5"/>
        <v>x</v>
      </c>
      <c r="B65" s="159" t="s">
        <v>36</v>
      </c>
      <c r="C65" s="160">
        <v>754.73125000000005</v>
      </c>
      <c r="D65" s="110">
        <v>0</v>
      </c>
      <c r="E65" s="193">
        <f t="shared" si="6"/>
        <v>0</v>
      </c>
      <c r="F65" s="110">
        <v>0</v>
      </c>
      <c r="G65" s="81">
        <f t="shared" si="21"/>
        <v>0</v>
      </c>
      <c r="H65" s="251">
        <v>950</v>
      </c>
      <c r="I65" s="110">
        <v>0</v>
      </c>
      <c r="J65" s="243">
        <f t="shared" si="13"/>
        <v>0</v>
      </c>
      <c r="K65" s="193">
        <v>0</v>
      </c>
      <c r="L65" s="196">
        <f t="shared" si="18"/>
        <v>0</v>
      </c>
      <c r="M65" s="110" t="str">
        <f t="shared" si="19"/>
        <v/>
      </c>
      <c r="N65" s="57" t="str">
        <f t="shared" si="22"/>
        <v/>
      </c>
      <c r="O65" s="81" t="str">
        <f t="shared" si="7"/>
        <v/>
      </c>
      <c r="Q65" s="38" t="s">
        <v>145</v>
      </c>
    </row>
    <row r="66" spans="1:17" s="1" customFormat="1" ht="15.75" hidden="1" x14ac:dyDescent="0.2">
      <c r="A66" s="83" t="str">
        <f t="shared" si="5"/>
        <v>x</v>
      </c>
      <c r="B66" s="164" t="s">
        <v>37</v>
      </c>
      <c r="C66" s="160">
        <v>1560.2118362000001</v>
      </c>
      <c r="D66" s="110">
        <v>0</v>
      </c>
      <c r="E66" s="193">
        <f t="shared" si="6"/>
        <v>0</v>
      </c>
      <c r="F66" s="110">
        <v>0</v>
      </c>
      <c r="G66" s="81">
        <f t="shared" si="21"/>
        <v>0</v>
      </c>
      <c r="H66" s="251">
        <v>1850.5</v>
      </c>
      <c r="I66" s="110">
        <v>0</v>
      </c>
      <c r="J66" s="243">
        <f t="shared" si="13"/>
        <v>0</v>
      </c>
      <c r="K66" s="193">
        <v>0</v>
      </c>
      <c r="L66" s="196">
        <f t="shared" si="18"/>
        <v>0</v>
      </c>
      <c r="M66" s="110" t="str">
        <f t="shared" si="19"/>
        <v/>
      </c>
      <c r="N66" s="57" t="str">
        <f t="shared" si="22"/>
        <v/>
      </c>
      <c r="O66" s="81" t="str">
        <f t="shared" si="7"/>
        <v/>
      </c>
      <c r="Q66" s="38" t="s">
        <v>145</v>
      </c>
    </row>
    <row r="67" spans="1:17" s="1" customFormat="1" ht="15.75" hidden="1" x14ac:dyDescent="0.2">
      <c r="A67" s="83" t="str">
        <f t="shared" si="5"/>
        <v>x</v>
      </c>
      <c r="B67" s="164" t="s">
        <v>38</v>
      </c>
      <c r="C67" s="160">
        <v>294.65190000000001</v>
      </c>
      <c r="D67" s="110">
        <v>0</v>
      </c>
      <c r="E67" s="193">
        <f t="shared" si="6"/>
        <v>0</v>
      </c>
      <c r="F67" s="110">
        <v>0</v>
      </c>
      <c r="G67" s="81">
        <f t="shared" si="21"/>
        <v>0</v>
      </c>
      <c r="H67" s="251">
        <v>328.58800000000002</v>
      </c>
      <c r="I67" s="110">
        <v>0</v>
      </c>
      <c r="J67" s="243">
        <f t="shared" si="13"/>
        <v>0</v>
      </c>
      <c r="K67" s="193">
        <v>0</v>
      </c>
      <c r="L67" s="196">
        <f t="shared" si="18"/>
        <v>0</v>
      </c>
      <c r="M67" s="110" t="str">
        <f t="shared" si="19"/>
        <v/>
      </c>
      <c r="N67" s="57" t="str">
        <f t="shared" si="22"/>
        <v/>
      </c>
      <c r="O67" s="81" t="str">
        <f t="shared" si="7"/>
        <v/>
      </c>
      <c r="Q67" s="38" t="s">
        <v>145</v>
      </c>
    </row>
    <row r="68" spans="1:17" s="7" customFormat="1" ht="15.75" hidden="1" x14ac:dyDescent="0.25">
      <c r="A68" s="83" t="str">
        <f t="shared" si="5"/>
        <v>x</v>
      </c>
      <c r="B68" s="165" t="s">
        <v>124</v>
      </c>
      <c r="C68" s="163">
        <v>195.02330000000001</v>
      </c>
      <c r="D68" s="111">
        <f>SUM(D69:D74)</f>
        <v>0</v>
      </c>
      <c r="E68" s="194">
        <f t="shared" si="6"/>
        <v>0</v>
      </c>
      <c r="F68" s="183">
        <f>SUM(F69:F74)</f>
        <v>0</v>
      </c>
      <c r="G68" s="15">
        <f>D68-F68</f>
        <v>0</v>
      </c>
      <c r="H68" s="253">
        <v>190.3</v>
      </c>
      <c r="I68" s="182">
        <f>SUM(I69:I74)</f>
        <v>0</v>
      </c>
      <c r="J68" s="279">
        <f t="shared" si="13"/>
        <v>0</v>
      </c>
      <c r="K68" s="11">
        <f>SUM(K69:K74)</f>
        <v>0</v>
      </c>
      <c r="L68" s="187">
        <f>I68-K68</f>
        <v>0</v>
      </c>
      <c r="M68" s="14" t="str">
        <f>IF(D68&gt;0,I68/D68*10,"")</f>
        <v/>
      </c>
      <c r="N68" s="11" t="str">
        <f>IF(F68&gt;0,K68/F68*10,"")</f>
        <v/>
      </c>
      <c r="O68" s="116" t="str">
        <f t="shared" si="7"/>
        <v/>
      </c>
      <c r="Q68" s="38" t="s">
        <v>145</v>
      </c>
    </row>
    <row r="69" spans="1:17" s="1" customFormat="1" ht="15.75" hidden="1" x14ac:dyDescent="0.2">
      <c r="A69" s="83" t="str">
        <f t="shared" si="5"/>
        <v>x</v>
      </c>
      <c r="B69" s="164" t="s">
        <v>91</v>
      </c>
      <c r="C69" s="160" t="s">
        <v>155</v>
      </c>
      <c r="D69" s="110">
        <v>0</v>
      </c>
      <c r="E69" s="193">
        <f t="shared" si="6"/>
        <v>0</v>
      </c>
      <c r="F69" s="110">
        <v>0</v>
      </c>
      <c r="G69" s="81">
        <f t="shared" ref="G69:G74" si="23">IFERROR(D69-F69,"")</f>
        <v>0</v>
      </c>
      <c r="H69" s="251">
        <v>39.1</v>
      </c>
      <c r="I69" s="110">
        <v>0</v>
      </c>
      <c r="J69" s="243">
        <f t="shared" ref="J69:J100" si="24">IFERROR(I69/H69*100,"")</f>
        <v>0</v>
      </c>
      <c r="K69" s="193">
        <v>0</v>
      </c>
      <c r="L69" s="196">
        <f t="shared" ref="L69:L74" si="25">IFERROR(I69-K69,"")</f>
        <v>0</v>
      </c>
      <c r="M69" s="110" t="str">
        <f t="shared" ref="M69:M74" si="26">IFERROR(IF(D69&gt;0,I69/D69*10,""),"")</f>
        <v/>
      </c>
      <c r="N69" s="57" t="str">
        <f t="shared" ref="N69:N74" si="27">IFERROR(IF(F69&gt;0,K69/F69*10,""),"")</f>
        <v/>
      </c>
      <c r="O69" s="81" t="str">
        <f t="shared" si="7"/>
        <v/>
      </c>
      <c r="Q69" s="38" t="s">
        <v>145</v>
      </c>
    </row>
    <row r="70" spans="1:17" s="1" customFormat="1" ht="15" hidden="1" customHeight="1" x14ac:dyDescent="0.2">
      <c r="A70" s="83" t="str">
        <f t="shared" ref="A70:A101" si="28">IF(OR(D70="",D70=0),"x",D70)</f>
        <v>x</v>
      </c>
      <c r="B70" s="166" t="s">
        <v>39</v>
      </c>
      <c r="C70" s="174" t="s">
        <v>155</v>
      </c>
      <c r="D70" s="110">
        <v>0</v>
      </c>
      <c r="E70" s="193">
        <f t="shared" ref="E70:E101" si="29">IFERROR(D70/C70*100,0)</f>
        <v>0</v>
      </c>
      <c r="F70" s="110">
        <v>0</v>
      </c>
      <c r="G70" s="81">
        <f t="shared" si="23"/>
        <v>0</v>
      </c>
      <c r="H70" s="251">
        <v>0.9</v>
      </c>
      <c r="I70" s="110">
        <v>0</v>
      </c>
      <c r="J70" s="243">
        <f t="shared" si="24"/>
        <v>0</v>
      </c>
      <c r="K70" s="193">
        <v>0</v>
      </c>
      <c r="L70" s="196">
        <f t="shared" si="25"/>
        <v>0</v>
      </c>
      <c r="M70" s="110" t="str">
        <f t="shared" si="26"/>
        <v/>
      </c>
      <c r="N70" s="57" t="str">
        <f t="shared" si="27"/>
        <v/>
      </c>
      <c r="O70" s="81" t="str">
        <f t="shared" si="7"/>
        <v/>
      </c>
      <c r="Q70" s="38" t="s">
        <v>145</v>
      </c>
    </row>
    <row r="71" spans="1:17" s="1" customFormat="1" ht="15" hidden="1" customHeight="1" x14ac:dyDescent="0.2">
      <c r="A71" s="83" t="str">
        <f t="shared" si="28"/>
        <v>x</v>
      </c>
      <c r="B71" s="164" t="s">
        <v>40</v>
      </c>
      <c r="C71" s="174">
        <v>0.182</v>
      </c>
      <c r="D71" s="110">
        <v>0</v>
      </c>
      <c r="E71" s="193">
        <f t="shared" si="29"/>
        <v>0</v>
      </c>
      <c r="F71" s="110">
        <v>0</v>
      </c>
      <c r="G71" s="81">
        <f t="shared" si="23"/>
        <v>0</v>
      </c>
      <c r="H71" s="251"/>
      <c r="I71" s="110">
        <v>0</v>
      </c>
      <c r="J71" s="243" t="str">
        <f t="shared" si="24"/>
        <v/>
      </c>
      <c r="K71" s="193">
        <v>0</v>
      </c>
      <c r="L71" s="196">
        <f t="shared" si="25"/>
        <v>0</v>
      </c>
      <c r="M71" s="110" t="str">
        <f t="shared" si="26"/>
        <v/>
      </c>
      <c r="N71" s="57" t="str">
        <f t="shared" si="27"/>
        <v/>
      </c>
      <c r="O71" s="81" t="str">
        <f t="shared" si="7"/>
        <v/>
      </c>
      <c r="Q71" s="38" t="s">
        <v>145</v>
      </c>
    </row>
    <row r="72" spans="1:17" s="1" customFormat="1" ht="15" hidden="1" customHeight="1" x14ac:dyDescent="0.2">
      <c r="A72" s="83" t="str">
        <f t="shared" si="28"/>
        <v>x</v>
      </c>
      <c r="B72" s="164" t="s">
        <v>122</v>
      </c>
      <c r="C72" s="160"/>
      <c r="D72" s="110" t="s">
        <v>122</v>
      </c>
      <c r="E72" s="193">
        <f t="shared" si="29"/>
        <v>0</v>
      </c>
      <c r="F72" s="110" t="s">
        <v>122</v>
      </c>
      <c r="G72" s="81" t="str">
        <f t="shared" si="23"/>
        <v/>
      </c>
      <c r="H72" s="251"/>
      <c r="I72" s="110" t="s">
        <v>122</v>
      </c>
      <c r="J72" s="243" t="str">
        <f t="shared" si="24"/>
        <v/>
      </c>
      <c r="K72" s="193" t="s">
        <v>122</v>
      </c>
      <c r="L72" s="196" t="str">
        <f t="shared" si="25"/>
        <v/>
      </c>
      <c r="M72" s="110" t="str">
        <f t="shared" si="26"/>
        <v/>
      </c>
      <c r="N72" s="57" t="str">
        <f t="shared" si="27"/>
        <v/>
      </c>
      <c r="O72" s="81" t="str">
        <f t="shared" ref="O72:O101" si="30">IFERROR(M72-N72,"")</f>
        <v/>
      </c>
      <c r="Q72" s="38" t="s">
        <v>145</v>
      </c>
    </row>
    <row r="73" spans="1:17" s="1" customFormat="1" ht="15" hidden="1" customHeight="1" x14ac:dyDescent="0.2">
      <c r="A73" s="83" t="str">
        <f t="shared" si="28"/>
        <v>x</v>
      </c>
      <c r="B73" s="164" t="s">
        <v>122</v>
      </c>
      <c r="C73" s="160"/>
      <c r="D73" s="110" t="s">
        <v>122</v>
      </c>
      <c r="E73" s="193">
        <f t="shared" si="29"/>
        <v>0</v>
      </c>
      <c r="F73" s="110" t="s">
        <v>122</v>
      </c>
      <c r="G73" s="81" t="str">
        <f t="shared" si="23"/>
        <v/>
      </c>
      <c r="H73" s="251"/>
      <c r="I73" s="110" t="s">
        <v>122</v>
      </c>
      <c r="J73" s="243" t="str">
        <f t="shared" si="24"/>
        <v/>
      </c>
      <c r="K73" s="193" t="s">
        <v>122</v>
      </c>
      <c r="L73" s="196" t="str">
        <f t="shared" si="25"/>
        <v/>
      </c>
      <c r="M73" s="110" t="str">
        <f t="shared" si="26"/>
        <v/>
      </c>
      <c r="N73" s="57" t="str">
        <f t="shared" si="27"/>
        <v/>
      </c>
      <c r="O73" s="81" t="str">
        <f t="shared" si="30"/>
        <v/>
      </c>
      <c r="Q73" s="38" t="s">
        <v>145</v>
      </c>
    </row>
    <row r="74" spans="1:17" s="1" customFormat="1" ht="15.75" hidden="1" x14ac:dyDescent="0.2">
      <c r="A74" s="83" t="str">
        <f t="shared" si="28"/>
        <v>x</v>
      </c>
      <c r="B74" s="164" t="s">
        <v>41</v>
      </c>
      <c r="C74" s="160">
        <v>152.434</v>
      </c>
      <c r="D74" s="110">
        <v>0</v>
      </c>
      <c r="E74" s="193">
        <f t="shared" si="29"/>
        <v>0</v>
      </c>
      <c r="F74" s="110">
        <v>0</v>
      </c>
      <c r="G74" s="81">
        <f t="shared" si="23"/>
        <v>0</v>
      </c>
      <c r="H74" s="251">
        <v>150.30000000000001</v>
      </c>
      <c r="I74" s="110">
        <v>0</v>
      </c>
      <c r="J74" s="243">
        <f t="shared" si="24"/>
        <v>0</v>
      </c>
      <c r="K74" s="193">
        <v>0</v>
      </c>
      <c r="L74" s="196">
        <f t="shared" si="25"/>
        <v>0</v>
      </c>
      <c r="M74" s="110" t="str">
        <f t="shared" si="26"/>
        <v/>
      </c>
      <c r="N74" s="57" t="str">
        <f t="shared" si="27"/>
        <v/>
      </c>
      <c r="O74" s="81" t="str">
        <f t="shared" si="30"/>
        <v/>
      </c>
      <c r="Q74" s="38" t="s">
        <v>145</v>
      </c>
    </row>
    <row r="75" spans="1:17" s="7" customFormat="1" ht="15.75" hidden="1" x14ac:dyDescent="0.25">
      <c r="A75" s="83" t="str">
        <f t="shared" si="28"/>
        <v>x</v>
      </c>
      <c r="B75" s="162" t="s">
        <v>42</v>
      </c>
      <c r="C75" s="163">
        <v>826.62005999999997</v>
      </c>
      <c r="D75" s="182">
        <f>SUM(D76:D88)</f>
        <v>0</v>
      </c>
      <c r="E75" s="194">
        <f t="shared" si="29"/>
        <v>0</v>
      </c>
      <c r="F75" s="14">
        <f>SUM(F76:F88)</f>
        <v>0</v>
      </c>
      <c r="G75" s="116">
        <f>D75-F75</f>
        <v>0</v>
      </c>
      <c r="H75" s="191">
        <v>818.97771999999998</v>
      </c>
      <c r="I75" s="109">
        <f>SUM(I76:I88)</f>
        <v>0</v>
      </c>
      <c r="J75" s="194">
        <f t="shared" si="24"/>
        <v>0</v>
      </c>
      <c r="K75" s="194">
        <f>SUM(K76:K88)</f>
        <v>0</v>
      </c>
      <c r="L75" s="122">
        <f>I75-K75</f>
        <v>0</v>
      </c>
      <c r="M75" s="14" t="str">
        <f>IF(D75&gt;0,I75/D75*10,"")</f>
        <v/>
      </c>
      <c r="N75" s="11" t="str">
        <f>IF(F75&gt;0,K75/F75*10,"")</f>
        <v/>
      </c>
      <c r="O75" s="116" t="str">
        <f t="shared" si="30"/>
        <v/>
      </c>
      <c r="Q75" s="38" t="s">
        <v>145</v>
      </c>
    </row>
    <row r="76" spans="1:17" s="1" customFormat="1" ht="15" hidden="1" customHeight="1" x14ac:dyDescent="0.2">
      <c r="A76" s="83" t="str">
        <f t="shared" si="28"/>
        <v>x</v>
      </c>
      <c r="B76" s="164" t="s">
        <v>125</v>
      </c>
      <c r="C76" s="160"/>
      <c r="D76" s="110" t="s">
        <v>122</v>
      </c>
      <c r="E76" s="193">
        <f t="shared" si="29"/>
        <v>0</v>
      </c>
      <c r="F76" s="110" t="s">
        <v>122</v>
      </c>
      <c r="G76" s="81" t="str">
        <f t="shared" ref="G76:G88" si="31">IFERROR(D76-F76,"")</f>
        <v/>
      </c>
      <c r="H76" s="251"/>
      <c r="I76" s="110" t="s">
        <v>122</v>
      </c>
      <c r="J76" s="243" t="str">
        <f t="shared" si="24"/>
        <v/>
      </c>
      <c r="K76" s="193" t="s">
        <v>122</v>
      </c>
      <c r="L76" s="196" t="str">
        <f t="shared" ref="L76:L88" si="32">IFERROR(I76-K76,"")</f>
        <v/>
      </c>
      <c r="M76" s="110" t="str">
        <f t="shared" ref="M76:M88" si="33">IFERROR(IF(D76&gt;0,I76/D76*10,""),"")</f>
        <v/>
      </c>
      <c r="N76" s="57" t="str">
        <f t="shared" ref="N76:N88" si="34">IFERROR(IF(F76&gt;0,K76/F76*10,""),"")</f>
        <v/>
      </c>
      <c r="O76" s="81" t="str">
        <f t="shared" si="30"/>
        <v/>
      </c>
      <c r="Q76" s="38" t="s">
        <v>146</v>
      </c>
    </row>
    <row r="77" spans="1:17" s="1" customFormat="1" ht="15" hidden="1" customHeight="1" x14ac:dyDescent="0.2">
      <c r="A77" s="83" t="str">
        <f t="shared" si="28"/>
        <v>x</v>
      </c>
      <c r="B77" s="164" t="s">
        <v>126</v>
      </c>
      <c r="C77" s="160"/>
      <c r="D77" s="110" t="s">
        <v>122</v>
      </c>
      <c r="E77" s="193">
        <f t="shared" si="29"/>
        <v>0</v>
      </c>
      <c r="F77" s="110" t="s">
        <v>122</v>
      </c>
      <c r="G77" s="81" t="str">
        <f t="shared" si="31"/>
        <v/>
      </c>
      <c r="H77" s="251"/>
      <c r="I77" s="110" t="s">
        <v>122</v>
      </c>
      <c r="J77" s="243" t="str">
        <f t="shared" si="24"/>
        <v/>
      </c>
      <c r="K77" s="193" t="s">
        <v>122</v>
      </c>
      <c r="L77" s="196" t="str">
        <f t="shared" si="32"/>
        <v/>
      </c>
      <c r="M77" s="110" t="str">
        <f t="shared" si="33"/>
        <v/>
      </c>
      <c r="N77" s="57" t="str">
        <f t="shared" si="34"/>
        <v/>
      </c>
      <c r="O77" s="81" t="str">
        <f t="shared" si="30"/>
        <v/>
      </c>
      <c r="Q77" s="38" t="s">
        <v>145</v>
      </c>
    </row>
    <row r="78" spans="1:17" s="1" customFormat="1" ht="15" hidden="1" customHeight="1" x14ac:dyDescent="0.2">
      <c r="A78" s="83" t="str">
        <f t="shared" si="28"/>
        <v>x</v>
      </c>
      <c r="B78" s="164" t="s">
        <v>127</v>
      </c>
      <c r="C78" s="174" t="s">
        <v>155</v>
      </c>
      <c r="D78" s="110" t="s">
        <v>122</v>
      </c>
      <c r="E78" s="193">
        <f t="shared" si="29"/>
        <v>0</v>
      </c>
      <c r="F78" s="110" t="s">
        <v>122</v>
      </c>
      <c r="G78" s="81" t="str">
        <f t="shared" si="31"/>
        <v/>
      </c>
      <c r="H78" s="251">
        <v>0.4</v>
      </c>
      <c r="I78" s="110" t="s">
        <v>122</v>
      </c>
      <c r="J78" s="243" t="str">
        <f t="shared" si="24"/>
        <v/>
      </c>
      <c r="K78" s="193" t="s">
        <v>122</v>
      </c>
      <c r="L78" s="196" t="str">
        <f t="shared" si="32"/>
        <v/>
      </c>
      <c r="M78" s="110" t="str">
        <f t="shared" si="33"/>
        <v/>
      </c>
      <c r="N78" s="57" t="str">
        <f t="shared" si="34"/>
        <v/>
      </c>
      <c r="O78" s="81" t="str">
        <f t="shared" si="30"/>
        <v/>
      </c>
      <c r="Q78" s="38" t="s">
        <v>145</v>
      </c>
    </row>
    <row r="79" spans="1:17" s="1" customFormat="1" ht="15.75" hidden="1" x14ac:dyDescent="0.2">
      <c r="A79" s="83" t="str">
        <f t="shared" si="28"/>
        <v>x</v>
      </c>
      <c r="B79" s="164" t="s">
        <v>43</v>
      </c>
      <c r="C79" s="160">
        <v>758.24015999999995</v>
      </c>
      <c r="D79" s="110">
        <v>0</v>
      </c>
      <c r="E79" s="193">
        <f t="shared" si="29"/>
        <v>0</v>
      </c>
      <c r="F79" s="110">
        <v>0</v>
      </c>
      <c r="G79" s="81">
        <f t="shared" si="31"/>
        <v>0</v>
      </c>
      <c r="H79" s="251">
        <v>753.6</v>
      </c>
      <c r="I79" s="110">
        <v>0</v>
      </c>
      <c r="J79" s="243">
        <f t="shared" si="24"/>
        <v>0</v>
      </c>
      <c r="K79" s="193">
        <v>0</v>
      </c>
      <c r="L79" s="196">
        <f t="shared" si="32"/>
        <v>0</v>
      </c>
      <c r="M79" s="110" t="str">
        <f t="shared" si="33"/>
        <v/>
      </c>
      <c r="N79" s="57" t="str">
        <f t="shared" si="34"/>
        <v/>
      </c>
      <c r="O79" s="81" t="str">
        <f t="shared" si="30"/>
        <v/>
      </c>
      <c r="Q79" s="38" t="s">
        <v>145</v>
      </c>
    </row>
    <row r="80" spans="1:17" s="1" customFormat="1" ht="15.75" hidden="1" x14ac:dyDescent="0.2">
      <c r="A80" s="83" t="str">
        <f t="shared" si="28"/>
        <v>x</v>
      </c>
      <c r="B80" s="164" t="s">
        <v>44</v>
      </c>
      <c r="C80" s="160">
        <v>0.17169999999999999</v>
      </c>
      <c r="D80" s="110">
        <v>0</v>
      </c>
      <c r="E80" s="193">
        <f t="shared" si="29"/>
        <v>0</v>
      </c>
      <c r="F80" s="110">
        <v>0</v>
      </c>
      <c r="G80" s="81">
        <f t="shared" si="31"/>
        <v>0</v>
      </c>
      <c r="H80" s="251">
        <v>0.13272000000000003</v>
      </c>
      <c r="I80" s="110">
        <v>0</v>
      </c>
      <c r="J80" s="243">
        <f t="shared" si="24"/>
        <v>0</v>
      </c>
      <c r="K80" s="193">
        <v>0</v>
      </c>
      <c r="L80" s="196">
        <f t="shared" si="32"/>
        <v>0</v>
      </c>
      <c r="M80" s="110" t="str">
        <f t="shared" si="33"/>
        <v/>
      </c>
      <c r="N80" s="57" t="str">
        <f t="shared" si="34"/>
        <v/>
      </c>
      <c r="O80" s="81" t="str">
        <f t="shared" si="30"/>
        <v/>
      </c>
      <c r="Q80" s="38" t="s">
        <v>145</v>
      </c>
    </row>
    <row r="81" spans="1:17" s="1" customFormat="1" ht="15" hidden="1" customHeight="1" x14ac:dyDescent="0.2">
      <c r="A81" s="83" t="str">
        <f t="shared" si="28"/>
        <v>x</v>
      </c>
      <c r="B81" s="164" t="s">
        <v>122</v>
      </c>
      <c r="C81" s="160"/>
      <c r="D81" s="110" t="s">
        <v>122</v>
      </c>
      <c r="E81" s="193">
        <f t="shared" si="29"/>
        <v>0</v>
      </c>
      <c r="F81" s="110" t="s">
        <v>122</v>
      </c>
      <c r="G81" s="81" t="str">
        <f t="shared" si="31"/>
        <v/>
      </c>
      <c r="H81" s="251"/>
      <c r="I81" s="110" t="s">
        <v>122</v>
      </c>
      <c r="J81" s="243" t="str">
        <f t="shared" si="24"/>
        <v/>
      </c>
      <c r="K81" s="193" t="s">
        <v>122</v>
      </c>
      <c r="L81" s="196" t="str">
        <f t="shared" si="32"/>
        <v/>
      </c>
      <c r="M81" s="110" t="str">
        <f t="shared" si="33"/>
        <v/>
      </c>
      <c r="N81" s="57" t="str">
        <f t="shared" si="34"/>
        <v/>
      </c>
      <c r="O81" s="81" t="str">
        <f t="shared" si="30"/>
        <v/>
      </c>
      <c r="Q81" s="38" t="s">
        <v>145</v>
      </c>
    </row>
    <row r="82" spans="1:17" s="1" customFormat="1" ht="15" hidden="1" customHeight="1" x14ac:dyDescent="0.2">
      <c r="A82" s="83" t="str">
        <f t="shared" si="28"/>
        <v>x</v>
      </c>
      <c r="B82" s="164" t="s">
        <v>122</v>
      </c>
      <c r="C82" s="160"/>
      <c r="D82" s="110" t="s">
        <v>122</v>
      </c>
      <c r="E82" s="193">
        <f t="shared" si="29"/>
        <v>0</v>
      </c>
      <c r="F82" s="110" t="s">
        <v>122</v>
      </c>
      <c r="G82" s="81" t="str">
        <f t="shared" si="31"/>
        <v/>
      </c>
      <c r="H82" s="251"/>
      <c r="I82" s="110" t="s">
        <v>122</v>
      </c>
      <c r="J82" s="243" t="str">
        <f t="shared" si="24"/>
        <v/>
      </c>
      <c r="K82" s="193" t="s">
        <v>122</v>
      </c>
      <c r="L82" s="196" t="str">
        <f t="shared" si="32"/>
        <v/>
      </c>
      <c r="M82" s="110" t="str">
        <f t="shared" si="33"/>
        <v/>
      </c>
      <c r="N82" s="57" t="str">
        <f t="shared" si="34"/>
        <v/>
      </c>
      <c r="O82" s="81" t="str">
        <f t="shared" si="30"/>
        <v/>
      </c>
      <c r="Q82" s="38" t="s">
        <v>145</v>
      </c>
    </row>
    <row r="83" spans="1:17" s="1" customFormat="1" ht="15" hidden="1" customHeight="1" x14ac:dyDescent="0.2">
      <c r="A83" s="83" t="str">
        <f t="shared" si="28"/>
        <v>x</v>
      </c>
      <c r="B83" s="164" t="s">
        <v>45</v>
      </c>
      <c r="C83" s="160"/>
      <c r="D83" s="110">
        <v>0</v>
      </c>
      <c r="E83" s="193">
        <f t="shared" si="29"/>
        <v>0</v>
      </c>
      <c r="F83" s="110">
        <v>0</v>
      </c>
      <c r="G83" s="81">
        <f t="shared" si="31"/>
        <v>0</v>
      </c>
      <c r="H83" s="251"/>
      <c r="I83" s="110">
        <v>0</v>
      </c>
      <c r="J83" s="243" t="str">
        <f t="shared" si="24"/>
        <v/>
      </c>
      <c r="K83" s="193">
        <v>0</v>
      </c>
      <c r="L83" s="196">
        <f t="shared" si="32"/>
        <v>0</v>
      </c>
      <c r="M83" s="110" t="str">
        <f t="shared" si="33"/>
        <v/>
      </c>
      <c r="N83" s="57" t="str">
        <f t="shared" si="34"/>
        <v/>
      </c>
      <c r="O83" s="81" t="str">
        <f t="shared" si="30"/>
        <v/>
      </c>
      <c r="Q83" s="38" t="s">
        <v>145</v>
      </c>
    </row>
    <row r="84" spans="1:17" s="1" customFormat="1" ht="15" hidden="1" customHeight="1" x14ac:dyDescent="0.2">
      <c r="A84" s="83" t="str">
        <f t="shared" si="28"/>
        <v>x</v>
      </c>
      <c r="B84" s="164" t="s">
        <v>122</v>
      </c>
      <c r="C84" s="160"/>
      <c r="D84" s="110" t="s">
        <v>122</v>
      </c>
      <c r="E84" s="193">
        <f t="shared" si="29"/>
        <v>0</v>
      </c>
      <c r="F84" s="110" t="s">
        <v>122</v>
      </c>
      <c r="G84" s="81" t="str">
        <f t="shared" si="31"/>
        <v/>
      </c>
      <c r="H84" s="251"/>
      <c r="I84" s="110" t="s">
        <v>122</v>
      </c>
      <c r="J84" s="243" t="str">
        <f t="shared" si="24"/>
        <v/>
      </c>
      <c r="K84" s="193" t="s">
        <v>122</v>
      </c>
      <c r="L84" s="196" t="str">
        <f t="shared" si="32"/>
        <v/>
      </c>
      <c r="M84" s="110" t="str">
        <f t="shared" si="33"/>
        <v/>
      </c>
      <c r="N84" s="57" t="str">
        <f t="shared" si="34"/>
        <v/>
      </c>
      <c r="O84" s="81" t="str">
        <f t="shared" si="30"/>
        <v/>
      </c>
      <c r="Q84" s="38" t="s">
        <v>145</v>
      </c>
    </row>
    <row r="85" spans="1:17" s="1" customFormat="1" ht="15" hidden="1" customHeight="1" x14ac:dyDescent="0.2">
      <c r="A85" s="83" t="str">
        <f t="shared" si="28"/>
        <v>x</v>
      </c>
      <c r="B85" s="164" t="s">
        <v>46</v>
      </c>
      <c r="C85" s="160">
        <v>0.78200000000000003</v>
      </c>
      <c r="D85" s="110">
        <v>0</v>
      </c>
      <c r="E85" s="193">
        <f t="shared" si="29"/>
        <v>0</v>
      </c>
      <c r="F85" s="110">
        <v>0</v>
      </c>
      <c r="G85" s="81">
        <f t="shared" si="31"/>
        <v>0</v>
      </c>
      <c r="H85" s="251">
        <v>0.44500000000000001</v>
      </c>
      <c r="I85" s="110">
        <v>0</v>
      </c>
      <c r="J85" s="243">
        <f t="shared" si="24"/>
        <v>0</v>
      </c>
      <c r="K85" s="193">
        <v>0</v>
      </c>
      <c r="L85" s="196">
        <f t="shared" si="32"/>
        <v>0</v>
      </c>
      <c r="M85" s="110" t="str">
        <f t="shared" si="33"/>
        <v/>
      </c>
      <c r="N85" s="57" t="str">
        <f t="shared" si="34"/>
        <v/>
      </c>
      <c r="O85" s="81" t="str">
        <f t="shared" si="30"/>
        <v/>
      </c>
      <c r="Q85" s="38" t="s">
        <v>145</v>
      </c>
    </row>
    <row r="86" spans="1:17" s="1" customFormat="1" ht="15.75" hidden="1" x14ac:dyDescent="0.2">
      <c r="A86" s="83" t="str">
        <f t="shared" si="28"/>
        <v>x</v>
      </c>
      <c r="B86" s="164" t="s">
        <v>47</v>
      </c>
      <c r="C86" s="160" t="s">
        <v>155</v>
      </c>
      <c r="D86" s="110">
        <v>0</v>
      </c>
      <c r="E86" s="193">
        <f t="shared" si="29"/>
        <v>0</v>
      </c>
      <c r="F86" s="110">
        <v>0</v>
      </c>
      <c r="G86" s="81">
        <f t="shared" si="31"/>
        <v>0</v>
      </c>
      <c r="H86" s="251">
        <v>30</v>
      </c>
      <c r="I86" s="110">
        <v>0</v>
      </c>
      <c r="J86" s="243">
        <f t="shared" si="24"/>
        <v>0</v>
      </c>
      <c r="K86" s="193">
        <v>0</v>
      </c>
      <c r="L86" s="196">
        <f t="shared" si="32"/>
        <v>0</v>
      </c>
      <c r="M86" s="110" t="str">
        <f t="shared" si="33"/>
        <v/>
      </c>
      <c r="N86" s="57" t="str">
        <f t="shared" si="34"/>
        <v/>
      </c>
      <c r="O86" s="81" t="str">
        <f t="shared" si="30"/>
        <v/>
      </c>
      <c r="Q86" s="38" t="s">
        <v>145</v>
      </c>
    </row>
    <row r="87" spans="1:17" s="1" customFormat="1" ht="15.75" hidden="1" x14ac:dyDescent="0.2">
      <c r="A87" s="83" t="str">
        <f t="shared" si="28"/>
        <v>x</v>
      </c>
      <c r="B87" s="164" t="s">
        <v>48</v>
      </c>
      <c r="C87" s="160">
        <v>38.986899999999999</v>
      </c>
      <c r="D87" s="110">
        <v>0</v>
      </c>
      <c r="E87" s="193">
        <f t="shared" si="29"/>
        <v>0</v>
      </c>
      <c r="F87" s="110">
        <v>0</v>
      </c>
      <c r="G87" s="81">
        <f t="shared" si="31"/>
        <v>0</v>
      </c>
      <c r="H87" s="251">
        <v>34.4</v>
      </c>
      <c r="I87" s="110">
        <v>0</v>
      </c>
      <c r="J87" s="243">
        <f t="shared" si="24"/>
        <v>0</v>
      </c>
      <c r="K87" s="193">
        <v>0</v>
      </c>
      <c r="L87" s="196">
        <f t="shared" si="32"/>
        <v>0</v>
      </c>
      <c r="M87" s="110" t="str">
        <f t="shared" si="33"/>
        <v/>
      </c>
      <c r="N87" s="57" t="str">
        <f t="shared" si="34"/>
        <v/>
      </c>
      <c r="O87" s="81" t="str">
        <f t="shared" si="30"/>
        <v/>
      </c>
      <c r="Q87" s="38" t="s">
        <v>145</v>
      </c>
    </row>
    <row r="88" spans="1:17" s="1" customFormat="1" ht="15" hidden="1" customHeight="1" x14ac:dyDescent="0.2">
      <c r="A88" s="83" t="str">
        <f t="shared" si="28"/>
        <v>x</v>
      </c>
      <c r="B88" s="159" t="s">
        <v>49</v>
      </c>
      <c r="C88" s="160"/>
      <c r="D88" s="110">
        <v>0</v>
      </c>
      <c r="E88" s="193">
        <f t="shared" si="29"/>
        <v>0</v>
      </c>
      <c r="F88" s="110">
        <v>0</v>
      </c>
      <c r="G88" s="81">
        <f t="shared" si="31"/>
        <v>0</v>
      </c>
      <c r="H88" s="251"/>
      <c r="I88" s="110">
        <v>0</v>
      </c>
      <c r="J88" s="243" t="str">
        <f t="shared" si="24"/>
        <v/>
      </c>
      <c r="K88" s="193">
        <v>0</v>
      </c>
      <c r="L88" s="196">
        <f t="shared" si="32"/>
        <v>0</v>
      </c>
      <c r="M88" s="110" t="str">
        <f t="shared" si="33"/>
        <v/>
      </c>
      <c r="N88" s="57" t="str">
        <f t="shared" si="34"/>
        <v/>
      </c>
      <c r="O88" s="81" t="str">
        <f t="shared" si="30"/>
        <v/>
      </c>
      <c r="Q88" s="38" t="s">
        <v>145</v>
      </c>
    </row>
    <row r="89" spans="1:17" s="7" customFormat="1" ht="15.75" hidden="1" customHeight="1" x14ac:dyDescent="0.25">
      <c r="A89" s="83" t="str">
        <f t="shared" si="28"/>
        <v>x</v>
      </c>
      <c r="B89" s="162" t="s">
        <v>50</v>
      </c>
      <c r="C89" s="163">
        <v>5.6704999999999997</v>
      </c>
      <c r="D89" s="182">
        <f>SUM(D90:D101)</f>
        <v>0</v>
      </c>
      <c r="E89" s="194">
        <f t="shared" si="29"/>
        <v>0</v>
      </c>
      <c r="F89" s="14">
        <f>SUM(F90:F101)</f>
        <v>0</v>
      </c>
      <c r="G89" s="116">
        <f>D89-F89</f>
        <v>0</v>
      </c>
      <c r="H89" s="254">
        <v>5.6280000000000001</v>
      </c>
      <c r="I89" s="182">
        <f>SUM(I90:I101)</f>
        <v>0</v>
      </c>
      <c r="J89" s="194">
        <f t="shared" si="24"/>
        <v>0</v>
      </c>
      <c r="K89" s="11">
        <f>SUM(K90:K101)</f>
        <v>0</v>
      </c>
      <c r="L89" s="187">
        <f>SUM(L90:L101)</f>
        <v>0</v>
      </c>
      <c r="M89" s="14" t="str">
        <f>IF(D89&gt;0,I89/D89*10,"")</f>
        <v/>
      </c>
      <c r="N89" s="11" t="str">
        <f>IF(F89&gt;0,K89/F89*10,"")</f>
        <v/>
      </c>
      <c r="O89" s="116" t="str">
        <f t="shared" si="30"/>
        <v/>
      </c>
      <c r="Q89" s="38" t="s">
        <v>145</v>
      </c>
    </row>
    <row r="90" spans="1:17" s="1" customFormat="1" ht="15" hidden="1" customHeight="1" x14ac:dyDescent="0.2">
      <c r="A90" s="83" t="str">
        <f t="shared" si="28"/>
        <v>x</v>
      </c>
      <c r="B90" s="164" t="s">
        <v>92</v>
      </c>
      <c r="C90" s="160"/>
      <c r="D90" s="110" t="s">
        <v>122</v>
      </c>
      <c r="E90" s="193">
        <f t="shared" si="29"/>
        <v>0</v>
      </c>
      <c r="F90" s="110" t="s">
        <v>122</v>
      </c>
      <c r="G90" s="81" t="str">
        <f t="shared" ref="G90:G101" si="35">IFERROR(D90-F90,"")</f>
        <v/>
      </c>
      <c r="H90" s="251"/>
      <c r="I90" s="110" t="s">
        <v>122</v>
      </c>
      <c r="J90" s="243" t="str">
        <f t="shared" si="24"/>
        <v/>
      </c>
      <c r="K90" s="193" t="s">
        <v>122</v>
      </c>
      <c r="L90" s="196" t="str">
        <f t="shared" ref="L90:L101" si="36">IFERROR(I90-K90,"")</f>
        <v/>
      </c>
      <c r="M90" s="110" t="str">
        <f t="shared" ref="M90:M101" si="37">IFERROR(IF(D90&gt;0,I90/D90*10,""),"")</f>
        <v/>
      </c>
      <c r="N90" s="57" t="str">
        <f t="shared" ref="N90:N101" si="38">IFERROR(IF(F90&gt;0,K90/F90*10,""),"")</f>
        <v/>
      </c>
      <c r="O90" s="81" t="str">
        <f t="shared" si="30"/>
        <v/>
      </c>
      <c r="Q90" s="38" t="s">
        <v>145</v>
      </c>
    </row>
    <row r="91" spans="1:17" s="1" customFormat="1" ht="15" hidden="1" customHeight="1" x14ac:dyDescent="0.2">
      <c r="A91" s="83" t="str">
        <f t="shared" si="28"/>
        <v>x</v>
      </c>
      <c r="B91" s="164" t="s">
        <v>93</v>
      </c>
      <c r="C91" s="160">
        <v>6.0000000000000001E-3</v>
      </c>
      <c r="D91" s="110">
        <v>0</v>
      </c>
      <c r="E91" s="193">
        <f t="shared" si="29"/>
        <v>0</v>
      </c>
      <c r="F91" s="110">
        <v>0</v>
      </c>
      <c r="G91" s="81">
        <f t="shared" si="35"/>
        <v>0</v>
      </c>
      <c r="H91" s="251"/>
      <c r="I91" s="110">
        <v>0</v>
      </c>
      <c r="J91" s="243" t="str">
        <f t="shared" si="24"/>
        <v/>
      </c>
      <c r="K91" s="193">
        <v>0</v>
      </c>
      <c r="L91" s="196">
        <f t="shared" si="36"/>
        <v>0</v>
      </c>
      <c r="M91" s="110" t="str">
        <f t="shared" si="37"/>
        <v/>
      </c>
      <c r="N91" s="57" t="str">
        <f t="shared" si="38"/>
        <v/>
      </c>
      <c r="O91" s="81" t="str">
        <f t="shared" si="30"/>
        <v/>
      </c>
      <c r="Q91" s="38" t="s">
        <v>145</v>
      </c>
    </row>
    <row r="92" spans="1:17" s="1" customFormat="1" ht="15" hidden="1" customHeight="1" x14ac:dyDescent="0.2">
      <c r="A92" s="83" t="str">
        <f t="shared" si="28"/>
        <v>x</v>
      </c>
      <c r="B92" s="164" t="s">
        <v>61</v>
      </c>
      <c r="C92" s="160">
        <v>5.6006999999999998</v>
      </c>
      <c r="D92" s="110">
        <v>0</v>
      </c>
      <c r="E92" s="193">
        <f t="shared" si="29"/>
        <v>0</v>
      </c>
      <c r="F92" s="110">
        <v>0</v>
      </c>
      <c r="G92" s="81">
        <f t="shared" si="35"/>
        <v>0</v>
      </c>
      <c r="H92" s="251">
        <v>5.6280000000000001</v>
      </c>
      <c r="I92" s="110">
        <v>0</v>
      </c>
      <c r="J92" s="243">
        <f t="shared" si="24"/>
        <v>0</v>
      </c>
      <c r="K92" s="193">
        <v>0</v>
      </c>
      <c r="L92" s="196">
        <f t="shared" si="36"/>
        <v>0</v>
      </c>
      <c r="M92" s="110" t="str">
        <f t="shared" si="37"/>
        <v/>
      </c>
      <c r="N92" s="57" t="str">
        <f t="shared" si="38"/>
        <v/>
      </c>
      <c r="O92" s="81" t="str">
        <f t="shared" si="30"/>
        <v/>
      </c>
      <c r="Q92" s="38" t="s">
        <v>145</v>
      </c>
    </row>
    <row r="93" spans="1:17" s="1" customFormat="1" ht="15" hidden="1" customHeight="1" x14ac:dyDescent="0.2">
      <c r="A93" s="83" t="str">
        <f t="shared" si="28"/>
        <v>x</v>
      </c>
      <c r="B93" s="164" t="s">
        <v>122</v>
      </c>
      <c r="C93" s="160"/>
      <c r="D93" s="110" t="s">
        <v>122</v>
      </c>
      <c r="E93" s="193">
        <f t="shared" si="29"/>
        <v>0</v>
      </c>
      <c r="F93" s="110" t="s">
        <v>122</v>
      </c>
      <c r="G93" s="81" t="str">
        <f t="shared" si="35"/>
        <v/>
      </c>
      <c r="H93" s="251"/>
      <c r="I93" s="110" t="s">
        <v>122</v>
      </c>
      <c r="J93" s="243" t="str">
        <f t="shared" si="24"/>
        <v/>
      </c>
      <c r="K93" s="193" t="s">
        <v>122</v>
      </c>
      <c r="L93" s="196" t="str">
        <f t="shared" si="36"/>
        <v/>
      </c>
      <c r="M93" s="110" t="str">
        <f t="shared" si="37"/>
        <v/>
      </c>
      <c r="N93" s="57" t="str">
        <f t="shared" si="38"/>
        <v/>
      </c>
      <c r="O93" s="81" t="str">
        <f t="shared" si="30"/>
        <v/>
      </c>
      <c r="Q93" s="38" t="s">
        <v>145</v>
      </c>
    </row>
    <row r="94" spans="1:17" s="1" customFormat="1" ht="15" hidden="1" customHeight="1" x14ac:dyDescent="0.2">
      <c r="A94" s="83" t="str">
        <f t="shared" si="28"/>
        <v>x</v>
      </c>
      <c r="B94" s="164" t="s">
        <v>51</v>
      </c>
      <c r="C94" s="174">
        <v>5.8299999999999998E-2</v>
      </c>
      <c r="D94" s="110">
        <v>0</v>
      </c>
      <c r="E94" s="193">
        <f t="shared" si="29"/>
        <v>0</v>
      </c>
      <c r="F94" s="110">
        <v>0</v>
      </c>
      <c r="G94" s="81">
        <f t="shared" si="35"/>
        <v>0</v>
      </c>
      <c r="H94" s="247"/>
      <c r="I94" s="110">
        <v>0</v>
      </c>
      <c r="J94" s="243" t="str">
        <f t="shared" si="24"/>
        <v/>
      </c>
      <c r="K94" s="193">
        <v>0</v>
      </c>
      <c r="L94" s="196">
        <f t="shared" si="36"/>
        <v>0</v>
      </c>
      <c r="M94" s="110" t="str">
        <f t="shared" si="37"/>
        <v/>
      </c>
      <c r="N94" s="57" t="str">
        <f t="shared" si="38"/>
        <v/>
      </c>
      <c r="O94" s="81" t="str">
        <f t="shared" si="30"/>
        <v/>
      </c>
      <c r="Q94" s="38" t="s">
        <v>145</v>
      </c>
    </row>
    <row r="95" spans="1:17" s="1" customFormat="1" ht="15" hidden="1" customHeight="1" x14ac:dyDescent="0.2">
      <c r="A95" s="83" t="str">
        <f t="shared" si="28"/>
        <v>x</v>
      </c>
      <c r="B95" s="164" t="s">
        <v>52</v>
      </c>
      <c r="C95" s="160">
        <v>1E-3</v>
      </c>
      <c r="D95" s="110">
        <v>0</v>
      </c>
      <c r="E95" s="193">
        <f t="shared" si="29"/>
        <v>0</v>
      </c>
      <c r="F95" s="110">
        <v>0</v>
      </c>
      <c r="G95" s="81">
        <f t="shared" si="35"/>
        <v>0</v>
      </c>
      <c r="H95" s="251"/>
      <c r="I95" s="110">
        <v>0</v>
      </c>
      <c r="J95" s="243" t="str">
        <f t="shared" si="24"/>
        <v/>
      </c>
      <c r="K95" s="193">
        <v>0</v>
      </c>
      <c r="L95" s="196">
        <f t="shared" si="36"/>
        <v>0</v>
      </c>
      <c r="M95" s="110" t="str">
        <f t="shared" si="37"/>
        <v/>
      </c>
      <c r="N95" s="57" t="str">
        <f t="shared" si="38"/>
        <v/>
      </c>
      <c r="O95" s="81" t="str">
        <f t="shared" si="30"/>
        <v/>
      </c>
      <c r="Q95" s="38" t="s">
        <v>145</v>
      </c>
    </row>
    <row r="96" spans="1:17" s="1" customFormat="1" ht="15" hidden="1" customHeight="1" x14ac:dyDescent="0.2">
      <c r="A96" s="83" t="str">
        <f t="shared" si="28"/>
        <v>x</v>
      </c>
      <c r="B96" s="164" t="s">
        <v>53</v>
      </c>
      <c r="C96" s="160">
        <v>4.4999999999999997E-3</v>
      </c>
      <c r="D96" s="110">
        <v>0</v>
      </c>
      <c r="E96" s="193">
        <f t="shared" si="29"/>
        <v>0</v>
      </c>
      <c r="F96" s="110">
        <v>0</v>
      </c>
      <c r="G96" s="81">
        <f t="shared" si="35"/>
        <v>0</v>
      </c>
      <c r="H96" s="251"/>
      <c r="I96" s="110">
        <v>0</v>
      </c>
      <c r="J96" s="243" t="str">
        <f t="shared" si="24"/>
        <v/>
      </c>
      <c r="K96" s="193">
        <v>0</v>
      </c>
      <c r="L96" s="196">
        <f t="shared" si="36"/>
        <v>0</v>
      </c>
      <c r="M96" s="110" t="str">
        <f t="shared" si="37"/>
        <v/>
      </c>
      <c r="N96" s="57" t="str">
        <f t="shared" si="38"/>
        <v/>
      </c>
      <c r="O96" s="81" t="str">
        <f t="shared" si="30"/>
        <v/>
      </c>
      <c r="Q96" s="38" t="s">
        <v>145</v>
      </c>
    </row>
    <row r="97" spans="1:17" s="1" customFormat="1" ht="15" hidden="1" customHeight="1" x14ac:dyDescent="0.2">
      <c r="A97" s="83" t="str">
        <f t="shared" si="28"/>
        <v>x</v>
      </c>
      <c r="B97" s="164" t="s">
        <v>54</v>
      </c>
      <c r="C97" s="160"/>
      <c r="D97" s="110" t="s">
        <v>122</v>
      </c>
      <c r="E97" s="193">
        <f t="shared" si="29"/>
        <v>0</v>
      </c>
      <c r="F97" s="110" t="s">
        <v>122</v>
      </c>
      <c r="G97" s="81" t="str">
        <f t="shared" si="35"/>
        <v/>
      </c>
      <c r="H97" s="251"/>
      <c r="I97" s="110" t="s">
        <v>122</v>
      </c>
      <c r="J97" s="243" t="str">
        <f t="shared" si="24"/>
        <v/>
      </c>
      <c r="K97" s="193" t="s">
        <v>122</v>
      </c>
      <c r="L97" s="196" t="str">
        <f t="shared" si="36"/>
        <v/>
      </c>
      <c r="M97" s="110" t="str">
        <f t="shared" si="37"/>
        <v/>
      </c>
      <c r="N97" s="57" t="str">
        <f t="shared" si="38"/>
        <v/>
      </c>
      <c r="O97" s="81" t="str">
        <f t="shared" si="30"/>
        <v/>
      </c>
      <c r="Q97" s="38" t="s">
        <v>145</v>
      </c>
    </row>
    <row r="98" spans="1:17" s="1" customFormat="1" ht="15" hidden="1" customHeight="1" x14ac:dyDescent="0.2">
      <c r="A98" s="83" t="str">
        <f t="shared" si="28"/>
        <v>x</v>
      </c>
      <c r="B98" s="164" t="s">
        <v>122</v>
      </c>
      <c r="C98" s="160"/>
      <c r="D98" s="110" t="s">
        <v>122</v>
      </c>
      <c r="E98" s="193">
        <f t="shared" si="29"/>
        <v>0</v>
      </c>
      <c r="F98" s="110" t="s">
        <v>122</v>
      </c>
      <c r="G98" s="81" t="str">
        <f t="shared" si="35"/>
        <v/>
      </c>
      <c r="H98" s="251"/>
      <c r="I98" s="110" t="s">
        <v>122</v>
      </c>
      <c r="J98" s="243" t="str">
        <f t="shared" si="24"/>
        <v/>
      </c>
      <c r="K98" s="193" t="s">
        <v>122</v>
      </c>
      <c r="L98" s="196" t="str">
        <f t="shared" si="36"/>
        <v/>
      </c>
      <c r="M98" s="110" t="str">
        <f t="shared" si="37"/>
        <v/>
      </c>
      <c r="N98" s="57" t="str">
        <f t="shared" si="38"/>
        <v/>
      </c>
      <c r="O98" s="81" t="str">
        <f t="shared" si="30"/>
        <v/>
      </c>
      <c r="Q98" s="38" t="s">
        <v>145</v>
      </c>
    </row>
    <row r="99" spans="1:17" s="1" customFormat="1" ht="15" hidden="1" customHeight="1" x14ac:dyDescent="0.2">
      <c r="A99" s="83" t="str">
        <f t="shared" si="28"/>
        <v>x</v>
      </c>
      <c r="B99" s="164" t="s">
        <v>55</v>
      </c>
      <c r="C99" s="160"/>
      <c r="D99" s="110" t="s">
        <v>122</v>
      </c>
      <c r="E99" s="193">
        <f t="shared" si="29"/>
        <v>0</v>
      </c>
      <c r="F99" s="110" t="s">
        <v>122</v>
      </c>
      <c r="G99" s="81" t="str">
        <f t="shared" si="35"/>
        <v/>
      </c>
      <c r="H99" s="251"/>
      <c r="I99" s="110" t="s">
        <v>122</v>
      </c>
      <c r="J99" s="243" t="str">
        <f t="shared" si="24"/>
        <v/>
      </c>
      <c r="K99" s="193" t="s">
        <v>122</v>
      </c>
      <c r="L99" s="196" t="str">
        <f t="shared" si="36"/>
        <v/>
      </c>
      <c r="M99" s="110" t="str">
        <f t="shared" si="37"/>
        <v/>
      </c>
      <c r="N99" s="57" t="str">
        <f t="shared" si="38"/>
        <v/>
      </c>
      <c r="O99" s="81" t="str">
        <f t="shared" si="30"/>
        <v/>
      </c>
      <c r="Q99" s="38" t="s">
        <v>145</v>
      </c>
    </row>
    <row r="100" spans="1:17" s="1" customFormat="1" ht="15" hidden="1" customHeight="1" x14ac:dyDescent="0.2">
      <c r="A100" s="83" t="str">
        <f t="shared" si="28"/>
        <v>x</v>
      </c>
      <c r="B100" s="164" t="s">
        <v>56</v>
      </c>
      <c r="C100" s="160"/>
      <c r="D100" s="110" t="s">
        <v>122</v>
      </c>
      <c r="E100" s="193">
        <f t="shared" si="29"/>
        <v>0</v>
      </c>
      <c r="F100" s="110" t="s">
        <v>122</v>
      </c>
      <c r="G100" s="81" t="str">
        <f t="shared" si="35"/>
        <v/>
      </c>
      <c r="H100" s="251"/>
      <c r="I100" s="110" t="s">
        <v>122</v>
      </c>
      <c r="J100" s="243" t="str">
        <f t="shared" si="24"/>
        <v/>
      </c>
      <c r="K100" s="193" t="s">
        <v>122</v>
      </c>
      <c r="L100" s="196" t="str">
        <f t="shared" si="36"/>
        <v/>
      </c>
      <c r="M100" s="110" t="str">
        <f t="shared" si="37"/>
        <v/>
      </c>
      <c r="N100" s="57" t="str">
        <f t="shared" si="38"/>
        <v/>
      </c>
      <c r="O100" s="81" t="str">
        <f t="shared" si="30"/>
        <v/>
      </c>
      <c r="Q100" s="38" t="s">
        <v>145</v>
      </c>
    </row>
    <row r="101" spans="1:17" s="1" customFormat="1" ht="15" hidden="1" customHeight="1" x14ac:dyDescent="0.2">
      <c r="A101" s="83" t="str">
        <f t="shared" si="28"/>
        <v>x</v>
      </c>
      <c r="B101" s="167" t="s">
        <v>94</v>
      </c>
      <c r="C101" s="147"/>
      <c r="D101" s="112">
        <v>0</v>
      </c>
      <c r="E101" s="219">
        <f t="shared" si="29"/>
        <v>0</v>
      </c>
      <c r="F101" s="112">
        <v>0</v>
      </c>
      <c r="G101" s="108">
        <f t="shared" si="35"/>
        <v>0</v>
      </c>
      <c r="H101" s="255"/>
      <c r="I101" s="112">
        <v>0</v>
      </c>
      <c r="J101" s="244" t="str">
        <f t="shared" ref="J101" si="39">IFERROR(I101/H101*100,"")</f>
        <v/>
      </c>
      <c r="K101" s="219">
        <v>0</v>
      </c>
      <c r="L101" s="199">
        <f t="shared" si="36"/>
        <v>0</v>
      </c>
      <c r="M101" s="129" t="str">
        <f t="shared" si="37"/>
        <v/>
      </c>
      <c r="N101" s="106" t="str">
        <f t="shared" si="38"/>
        <v/>
      </c>
      <c r="O101" s="108" t="str">
        <f t="shared" si="30"/>
        <v/>
      </c>
      <c r="Q101" s="38" t="s">
        <v>145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3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1" sqref="B1:O1"/>
      <selection pane="topRight" activeCell="B1" sqref="B1:O1"/>
      <selection pane="bottomLeft" activeCell="B1" sqref="B1:O1"/>
      <selection pane="bottomRight" activeCell="B2" sqref="B2:O2"/>
    </sheetView>
  </sheetViews>
  <sheetFormatPr defaultColWidth="9.140625" defaultRowHeight="15" x14ac:dyDescent="0.2"/>
  <cols>
    <col min="1" max="1" width="9.5703125" style="51" hidden="1" customWidth="1"/>
    <col min="2" max="2" width="41" style="4" customWidth="1"/>
    <col min="3" max="3" width="18" style="4" customWidth="1"/>
    <col min="4" max="6" width="11.28515625" style="4" customWidth="1"/>
    <col min="7" max="7" width="11.42578125" style="4" customWidth="1"/>
    <col min="8" max="8" width="23.85546875" style="4" customWidth="1"/>
    <col min="9" max="9" width="13.42578125" style="4" customWidth="1"/>
    <col min="10" max="10" width="11.28515625" style="5" customWidth="1"/>
    <col min="11" max="11" width="11.28515625" style="4" customWidth="1"/>
    <col min="12" max="12" width="11.85546875" style="4" customWidth="1"/>
    <col min="13" max="14" width="11.28515625" style="4" customWidth="1"/>
    <col min="15" max="15" width="12.28515625" style="4" customWidth="1"/>
    <col min="16" max="16" width="20.42578125" style="96" customWidth="1"/>
    <col min="17" max="17" width="20.5703125" style="49" hidden="1" customWidth="1"/>
    <col min="18" max="18" width="20.5703125" style="49" customWidth="1"/>
    <col min="19" max="16384" width="9.140625" style="4"/>
  </cols>
  <sheetData>
    <row r="1" spans="1:18" ht="18" customHeight="1" x14ac:dyDescent="0.2">
      <c r="B1" s="308" t="s">
        <v>74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98" t="s">
        <v>100</v>
      </c>
      <c r="Q1" s="101"/>
      <c r="R1" s="141">
        <v>44092</v>
      </c>
    </row>
    <row r="2" spans="1:18" ht="20.25" customHeight="1" x14ac:dyDescent="0.2">
      <c r="B2" s="302" t="s">
        <v>158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98" t="s">
        <v>111</v>
      </c>
      <c r="Q2" s="88"/>
      <c r="R2" s="88"/>
    </row>
    <row r="3" spans="1:18" s="5" customFormat="1" ht="33.75" customHeight="1" x14ac:dyDescent="0.2">
      <c r="A3" s="51"/>
      <c r="B3" s="318" t="s">
        <v>0</v>
      </c>
      <c r="C3" s="303" t="s">
        <v>149</v>
      </c>
      <c r="D3" s="307" t="s">
        <v>131</v>
      </c>
      <c r="E3" s="323"/>
      <c r="F3" s="323"/>
      <c r="G3" s="323"/>
      <c r="H3" s="326" t="s">
        <v>132</v>
      </c>
      <c r="I3" s="327"/>
      <c r="J3" s="327"/>
      <c r="K3" s="327"/>
      <c r="L3" s="328"/>
      <c r="M3" s="324" t="s">
        <v>133</v>
      </c>
      <c r="N3" s="324"/>
      <c r="O3" s="325"/>
      <c r="P3" s="98" t="s">
        <v>129</v>
      </c>
      <c r="Q3" s="88"/>
      <c r="R3" s="88"/>
    </row>
    <row r="4" spans="1:18" s="5" customFormat="1" ht="46.5" customHeight="1" x14ac:dyDescent="0.2">
      <c r="A4" s="51"/>
      <c r="B4" s="319"/>
      <c r="C4" s="304"/>
      <c r="D4" s="238" t="s">
        <v>151</v>
      </c>
      <c r="E4" s="239" t="s">
        <v>150</v>
      </c>
      <c r="F4" s="240" t="s">
        <v>148</v>
      </c>
      <c r="G4" s="240" t="s">
        <v>152</v>
      </c>
      <c r="H4" s="282" t="s">
        <v>153</v>
      </c>
      <c r="I4" s="285" t="s">
        <v>151</v>
      </c>
      <c r="J4" s="290" t="s">
        <v>154</v>
      </c>
      <c r="K4" s="284" t="s">
        <v>148</v>
      </c>
      <c r="L4" s="284" t="s">
        <v>152</v>
      </c>
      <c r="M4" s="241" t="s">
        <v>151</v>
      </c>
      <c r="N4" s="176" t="s">
        <v>148</v>
      </c>
      <c r="O4" s="176" t="s">
        <v>152</v>
      </c>
      <c r="P4" s="99" t="s">
        <v>142</v>
      </c>
      <c r="Q4" s="89"/>
      <c r="R4" s="89"/>
    </row>
    <row r="5" spans="1:18" s="38" customFormat="1" ht="15.75" x14ac:dyDescent="0.25">
      <c r="A5" s="83">
        <f>IF(OR(D5="",D5=0),"x",D5)</f>
        <v>507.87100000000004</v>
      </c>
      <c r="B5" s="224" t="s">
        <v>1</v>
      </c>
      <c r="C5" s="225">
        <v>2339.1394074</v>
      </c>
      <c r="D5" s="235">
        <f>D6+D25+D36+D45+D53+D68+D75+D89</f>
        <v>507.87100000000004</v>
      </c>
      <c r="E5" s="227">
        <f>IFERROR(D5/C5*100,0)</f>
        <v>21.711873964985642</v>
      </c>
      <c r="F5" s="228">
        <f>F6+F25+F36+F45+F53+F68+F75+F89</f>
        <v>419.78699999999992</v>
      </c>
      <c r="G5" s="86">
        <f t="shared" ref="G5:G68" si="0">IFERROR(D5-F5,"")</f>
        <v>88.084000000000117</v>
      </c>
      <c r="H5" s="256">
        <v>3367.9566900000004</v>
      </c>
      <c r="I5" s="226">
        <f>I6+I25+I36+I45+I53+I68+I75+I89</f>
        <v>1430.59</v>
      </c>
      <c r="J5" s="288">
        <f t="shared" ref="J5:J36" si="1">IFERROR(I5/H5*100,"")</f>
        <v>42.476496335230479</v>
      </c>
      <c r="K5" s="230">
        <f>K6+K25+K36+K45+K53+K68+K75+K89</f>
        <v>965.44599999999991</v>
      </c>
      <c r="L5" s="209">
        <f t="shared" ref="L5:L36" si="2">IFERROR(I5-K5,"")</f>
        <v>465.14400000000001</v>
      </c>
      <c r="M5" s="236">
        <f t="shared" ref="M5:M36" si="3">IFERROR(IF(D5&gt;0,I5/D5*10,""),"")</f>
        <v>28.168373464915302</v>
      </c>
      <c r="N5" s="85">
        <f t="shared" ref="N5:N36" si="4">IFERROR(IF(F5&gt;0,K5/F5*10,""),"")</f>
        <v>22.998473035134488</v>
      </c>
      <c r="O5" s="107">
        <f>IFERROR(M5-N5,0)</f>
        <v>5.1699004297808138</v>
      </c>
      <c r="P5" s="98"/>
      <c r="Q5" s="3" t="s">
        <v>145</v>
      </c>
      <c r="R5" s="3"/>
    </row>
    <row r="6" spans="1:18" s="7" customFormat="1" ht="15.75" customHeight="1" x14ac:dyDescent="0.25">
      <c r="A6" s="83">
        <f t="shared" ref="A6:A69" si="5">IF(OR(D6="",D6=0),"x",D6)</f>
        <v>152.52500000000001</v>
      </c>
      <c r="B6" s="157" t="s">
        <v>2</v>
      </c>
      <c r="C6" s="158">
        <v>563.10333390000005</v>
      </c>
      <c r="D6" s="180">
        <f>SUM(D7:D24)</f>
        <v>152.52500000000001</v>
      </c>
      <c r="E6" s="61">
        <f t="shared" ref="E6:E69" si="6">IFERROR(D6/C6*100,0)</f>
        <v>27.086502746063744</v>
      </c>
      <c r="F6" s="183">
        <f>SUM(F7:F24)</f>
        <v>213.756</v>
      </c>
      <c r="G6" s="65">
        <f t="shared" si="0"/>
        <v>-61.230999999999995</v>
      </c>
      <c r="H6" s="257">
        <v>1103.396</v>
      </c>
      <c r="I6" s="109">
        <f>SUM(I7:I24)</f>
        <v>477.74999999999994</v>
      </c>
      <c r="J6" s="280">
        <f t="shared" si="1"/>
        <v>43.298144999619353</v>
      </c>
      <c r="K6" s="194">
        <f>SUM(K7:K24)</f>
        <v>541.86899999999991</v>
      </c>
      <c r="L6" s="200">
        <f t="shared" si="2"/>
        <v>-64.118999999999971</v>
      </c>
      <c r="M6" s="76">
        <f t="shared" si="3"/>
        <v>31.322733978036382</v>
      </c>
      <c r="N6" s="56">
        <f t="shared" si="4"/>
        <v>25.34988491551114</v>
      </c>
      <c r="O6" s="116">
        <f t="shared" ref="O6:O69" si="7">IFERROR(M6-N6,0)</f>
        <v>5.9728490625252419</v>
      </c>
      <c r="P6" s="98"/>
      <c r="Q6" s="3" t="s">
        <v>145</v>
      </c>
    </row>
    <row r="7" spans="1:18" s="1" customFormat="1" ht="15.75" x14ac:dyDescent="0.2">
      <c r="A7" s="83">
        <f t="shared" si="5"/>
        <v>0.251</v>
      </c>
      <c r="B7" s="159" t="s">
        <v>3</v>
      </c>
      <c r="C7" s="160"/>
      <c r="D7" s="131">
        <v>0.251</v>
      </c>
      <c r="E7" s="193">
        <f t="shared" ref="E7" si="8">IFERROR(D7/C7*100,0)</f>
        <v>0</v>
      </c>
      <c r="F7" s="184">
        <v>0</v>
      </c>
      <c r="G7" s="66">
        <f t="shared" ref="G7" si="9">IFERROR(D7-F7,"")</f>
        <v>0.251</v>
      </c>
      <c r="H7" s="258">
        <v>1.05</v>
      </c>
      <c r="I7" s="110">
        <v>0.5</v>
      </c>
      <c r="J7" s="277">
        <f t="shared" si="1"/>
        <v>47.619047619047613</v>
      </c>
      <c r="K7" s="193">
        <v>0</v>
      </c>
      <c r="L7" s="196">
        <f t="shared" si="2"/>
        <v>0.5</v>
      </c>
      <c r="M7" s="77">
        <f t="shared" si="3"/>
        <v>19.920318725099602</v>
      </c>
      <c r="N7" s="57" t="str">
        <f t="shared" si="4"/>
        <v/>
      </c>
      <c r="O7" s="81">
        <f t="shared" si="7"/>
        <v>0</v>
      </c>
      <c r="P7" s="98"/>
      <c r="Q7" s="3" t="s">
        <v>145</v>
      </c>
    </row>
    <row r="8" spans="1:18" s="1" customFormat="1" ht="15.75" x14ac:dyDescent="0.2">
      <c r="A8" s="83">
        <f t="shared" si="5"/>
        <v>36.939</v>
      </c>
      <c r="B8" s="159" t="s">
        <v>4</v>
      </c>
      <c r="C8" s="160">
        <v>73.430999999999997</v>
      </c>
      <c r="D8" s="131">
        <v>36.939</v>
      </c>
      <c r="E8" s="193">
        <f t="shared" si="6"/>
        <v>50.304367365281699</v>
      </c>
      <c r="F8" s="184">
        <v>40.496000000000002</v>
      </c>
      <c r="G8" s="66">
        <f t="shared" si="0"/>
        <v>-3.5570000000000022</v>
      </c>
      <c r="H8" s="258">
        <v>235.6</v>
      </c>
      <c r="I8" s="110">
        <v>148.495</v>
      </c>
      <c r="J8" s="277">
        <f t="shared" si="1"/>
        <v>63.028438030560274</v>
      </c>
      <c r="K8" s="193">
        <v>163.03</v>
      </c>
      <c r="L8" s="196">
        <f t="shared" si="2"/>
        <v>-14.534999999999997</v>
      </c>
      <c r="M8" s="77">
        <f t="shared" si="3"/>
        <v>40.200059557649098</v>
      </c>
      <c r="N8" s="57">
        <f t="shared" si="4"/>
        <v>40.25829711576452</v>
      </c>
      <c r="O8" s="81">
        <f t="shared" si="7"/>
        <v>-5.8237558115422416E-2</v>
      </c>
      <c r="P8" s="98"/>
      <c r="Q8" s="3" t="s">
        <v>145</v>
      </c>
    </row>
    <row r="9" spans="1:18" s="1" customFormat="1" ht="15.75" x14ac:dyDescent="0.2">
      <c r="A9" s="83">
        <f t="shared" si="5"/>
        <v>0.45</v>
      </c>
      <c r="B9" s="159" t="s">
        <v>5</v>
      </c>
      <c r="C9" s="160">
        <v>4.09</v>
      </c>
      <c r="D9" s="131">
        <v>0.45</v>
      </c>
      <c r="E9" s="193">
        <f t="shared" si="6"/>
        <v>11.002444987775062</v>
      </c>
      <c r="F9" s="184">
        <v>0</v>
      </c>
      <c r="G9" s="66">
        <f t="shared" si="0"/>
        <v>0.45</v>
      </c>
      <c r="H9" s="258">
        <v>5.3</v>
      </c>
      <c r="I9" s="110">
        <v>0.74199999999999999</v>
      </c>
      <c r="J9" s="277">
        <f t="shared" si="1"/>
        <v>14.000000000000002</v>
      </c>
      <c r="K9" s="193">
        <v>0</v>
      </c>
      <c r="L9" s="196">
        <f t="shared" si="2"/>
        <v>0.74199999999999999</v>
      </c>
      <c r="M9" s="77">
        <f t="shared" si="3"/>
        <v>16.488888888888887</v>
      </c>
      <c r="N9" s="57" t="str">
        <f t="shared" si="4"/>
        <v/>
      </c>
      <c r="O9" s="81">
        <f t="shared" si="7"/>
        <v>0</v>
      </c>
      <c r="P9" s="98"/>
      <c r="Q9" s="3" t="s">
        <v>145</v>
      </c>
    </row>
    <row r="10" spans="1:18" s="1" customFormat="1" ht="15.75" x14ac:dyDescent="0.2">
      <c r="A10" s="83">
        <f t="shared" si="5"/>
        <v>0.3</v>
      </c>
      <c r="B10" s="159" t="s">
        <v>6</v>
      </c>
      <c r="C10" s="160">
        <v>2.5752999999999999</v>
      </c>
      <c r="D10" s="131">
        <v>0.3</v>
      </c>
      <c r="E10" s="193">
        <f t="shared" si="6"/>
        <v>11.649128256902108</v>
      </c>
      <c r="F10" s="184">
        <v>0.78</v>
      </c>
      <c r="G10" s="66">
        <f t="shared" si="0"/>
        <v>-0.48000000000000004</v>
      </c>
      <c r="H10" s="258">
        <v>3.3</v>
      </c>
      <c r="I10" s="110">
        <v>0.78</v>
      </c>
      <c r="J10" s="277">
        <f t="shared" si="1"/>
        <v>23.63636363636364</v>
      </c>
      <c r="K10" s="193">
        <v>0.93600000000000005</v>
      </c>
      <c r="L10" s="196">
        <f t="shared" si="2"/>
        <v>-0.15600000000000003</v>
      </c>
      <c r="M10" s="77">
        <f t="shared" si="3"/>
        <v>26</v>
      </c>
      <c r="N10" s="57">
        <f t="shared" si="4"/>
        <v>12</v>
      </c>
      <c r="O10" s="81">
        <f t="shared" si="7"/>
        <v>14</v>
      </c>
      <c r="P10" s="98"/>
      <c r="Q10" s="3" t="s">
        <v>145</v>
      </c>
    </row>
    <row r="11" spans="1:18" s="1" customFormat="1" ht="15" customHeight="1" x14ac:dyDescent="0.2">
      <c r="A11" s="83">
        <f t="shared" si="5"/>
        <v>7.4999999999999997E-2</v>
      </c>
      <c r="B11" s="159" t="s">
        <v>7</v>
      </c>
      <c r="C11" s="160"/>
      <c r="D11" s="131">
        <v>7.4999999999999997E-2</v>
      </c>
      <c r="E11" s="193">
        <f t="shared" si="6"/>
        <v>0</v>
      </c>
      <c r="F11" s="184">
        <v>0</v>
      </c>
      <c r="G11" s="66">
        <f t="shared" si="0"/>
        <v>7.4999999999999997E-2</v>
      </c>
      <c r="H11" s="258">
        <v>0.22</v>
      </c>
      <c r="I11" s="110">
        <v>0.18</v>
      </c>
      <c r="J11" s="277">
        <f t="shared" si="1"/>
        <v>81.818181818181813</v>
      </c>
      <c r="K11" s="193">
        <v>0</v>
      </c>
      <c r="L11" s="196">
        <f t="shared" si="2"/>
        <v>0.18</v>
      </c>
      <c r="M11" s="77">
        <f t="shared" si="3"/>
        <v>24</v>
      </c>
      <c r="N11" s="57" t="str">
        <f t="shared" si="4"/>
        <v/>
      </c>
      <c r="O11" s="81">
        <f t="shared" si="7"/>
        <v>0</v>
      </c>
      <c r="P11" s="98"/>
      <c r="Q11" s="3" t="s">
        <v>145</v>
      </c>
    </row>
    <row r="12" spans="1:18" s="1" customFormat="1" ht="15.75" x14ac:dyDescent="0.2">
      <c r="A12" s="83">
        <f t="shared" si="5"/>
        <v>6</v>
      </c>
      <c r="B12" s="159" t="s">
        <v>8</v>
      </c>
      <c r="C12" s="160">
        <v>13.445040000000001</v>
      </c>
      <c r="D12" s="131">
        <v>6</v>
      </c>
      <c r="E12" s="193">
        <f t="shared" si="6"/>
        <v>44.626122346977027</v>
      </c>
      <c r="F12" s="184">
        <v>4</v>
      </c>
      <c r="G12" s="66">
        <f t="shared" si="0"/>
        <v>2</v>
      </c>
      <c r="H12" s="258">
        <v>22</v>
      </c>
      <c r="I12" s="110">
        <v>16.5</v>
      </c>
      <c r="J12" s="277">
        <f t="shared" si="1"/>
        <v>75</v>
      </c>
      <c r="K12" s="193">
        <v>11.3</v>
      </c>
      <c r="L12" s="196">
        <f t="shared" si="2"/>
        <v>5.1999999999999993</v>
      </c>
      <c r="M12" s="77">
        <f t="shared" si="3"/>
        <v>27.5</v>
      </c>
      <c r="N12" s="57">
        <f t="shared" si="4"/>
        <v>28.25</v>
      </c>
      <c r="O12" s="81">
        <f t="shared" si="7"/>
        <v>-0.75</v>
      </c>
      <c r="P12" s="98"/>
      <c r="Q12" s="3" t="s">
        <v>145</v>
      </c>
    </row>
    <row r="13" spans="1:18" s="1" customFormat="1" ht="15" hidden="1" customHeight="1" x14ac:dyDescent="0.2">
      <c r="A13" s="83" t="str">
        <f t="shared" si="5"/>
        <v>x</v>
      </c>
      <c r="B13" s="159" t="s">
        <v>9</v>
      </c>
      <c r="C13" s="160">
        <v>0.77100000000000002</v>
      </c>
      <c r="D13" s="131">
        <v>0</v>
      </c>
      <c r="E13" s="193">
        <f t="shared" si="6"/>
        <v>0</v>
      </c>
      <c r="F13" s="184">
        <v>0</v>
      </c>
      <c r="G13" s="66">
        <f t="shared" si="0"/>
        <v>0</v>
      </c>
      <c r="H13" s="258">
        <v>5.6000000000000001E-2</v>
      </c>
      <c r="I13" s="110">
        <v>0</v>
      </c>
      <c r="J13" s="277">
        <f t="shared" si="1"/>
        <v>0</v>
      </c>
      <c r="K13" s="193">
        <v>0</v>
      </c>
      <c r="L13" s="196">
        <f t="shared" si="2"/>
        <v>0</v>
      </c>
      <c r="M13" s="77" t="str">
        <f t="shared" si="3"/>
        <v/>
      </c>
      <c r="N13" s="57" t="str">
        <f t="shared" si="4"/>
        <v/>
      </c>
      <c r="O13" s="81">
        <f t="shared" si="7"/>
        <v>0</v>
      </c>
      <c r="P13" s="98"/>
      <c r="Q13" s="3" t="s">
        <v>145</v>
      </c>
    </row>
    <row r="14" spans="1:18" s="1" customFormat="1" ht="15.75" x14ac:dyDescent="0.2">
      <c r="A14" s="83">
        <f t="shared" si="5"/>
        <v>35.729999999999997</v>
      </c>
      <c r="B14" s="159" t="s">
        <v>10</v>
      </c>
      <c r="C14" s="160">
        <v>60.430999999999997</v>
      </c>
      <c r="D14" s="131">
        <v>35.729999999999997</v>
      </c>
      <c r="E14" s="193">
        <f t="shared" si="6"/>
        <v>59.125283381046145</v>
      </c>
      <c r="F14" s="184">
        <v>35.67</v>
      </c>
      <c r="G14" s="66">
        <f t="shared" si="0"/>
        <v>5.9999999999995168E-2</v>
      </c>
      <c r="H14" s="258">
        <v>146</v>
      </c>
      <c r="I14" s="110">
        <v>132.52000000000001</v>
      </c>
      <c r="J14" s="277">
        <f t="shared" si="1"/>
        <v>90.767123287671239</v>
      </c>
      <c r="K14" s="193">
        <v>89.49</v>
      </c>
      <c r="L14" s="196">
        <f t="shared" si="2"/>
        <v>43.030000000000015</v>
      </c>
      <c r="M14" s="77">
        <f t="shared" si="3"/>
        <v>37.089280716484751</v>
      </c>
      <c r="N14" s="57">
        <f t="shared" si="4"/>
        <v>25.088309503784689</v>
      </c>
      <c r="O14" s="81">
        <f t="shared" si="7"/>
        <v>12.000971212700062</v>
      </c>
      <c r="P14" s="98"/>
      <c r="Q14" s="3" t="s">
        <v>145</v>
      </c>
    </row>
    <row r="15" spans="1:18" s="1" customFormat="1" ht="15.75" x14ac:dyDescent="0.2">
      <c r="A15" s="83">
        <f t="shared" si="5"/>
        <v>10.1</v>
      </c>
      <c r="B15" s="159" t="s">
        <v>11</v>
      </c>
      <c r="C15" s="160">
        <v>61.764699999999998</v>
      </c>
      <c r="D15" s="131">
        <v>10.1</v>
      </c>
      <c r="E15" s="193">
        <f t="shared" si="6"/>
        <v>16.352382509750715</v>
      </c>
      <c r="F15" s="184">
        <v>43</v>
      </c>
      <c r="G15" s="66">
        <f t="shared" si="0"/>
        <v>-32.9</v>
      </c>
      <c r="H15" s="258">
        <v>94</v>
      </c>
      <c r="I15" s="110">
        <v>22.1</v>
      </c>
      <c r="J15" s="277">
        <f t="shared" si="1"/>
        <v>23.51063829787234</v>
      </c>
      <c r="K15" s="193">
        <v>72.5</v>
      </c>
      <c r="L15" s="196">
        <f t="shared" si="2"/>
        <v>-50.4</v>
      </c>
      <c r="M15" s="77">
        <f t="shared" si="3"/>
        <v>21.881188118811885</v>
      </c>
      <c r="N15" s="57">
        <f t="shared" si="4"/>
        <v>16.86046511627907</v>
      </c>
      <c r="O15" s="81">
        <f t="shared" si="7"/>
        <v>5.0207230025328151</v>
      </c>
      <c r="P15" s="98"/>
      <c r="Q15" s="3" t="s">
        <v>145</v>
      </c>
    </row>
    <row r="16" spans="1:18" s="1" customFormat="1" ht="15.75" x14ac:dyDescent="0.2">
      <c r="A16" s="83">
        <f t="shared" si="5"/>
        <v>4.798</v>
      </c>
      <c r="B16" s="159" t="s">
        <v>58</v>
      </c>
      <c r="C16" s="160">
        <v>28.668023000000002</v>
      </c>
      <c r="D16" s="131">
        <v>4.798</v>
      </c>
      <c r="E16" s="193">
        <f t="shared" si="6"/>
        <v>16.73641743624944</v>
      </c>
      <c r="F16" s="184">
        <v>6.4870000000000001</v>
      </c>
      <c r="G16" s="66">
        <f t="shared" si="0"/>
        <v>-1.6890000000000001</v>
      </c>
      <c r="H16" s="258">
        <v>46.8</v>
      </c>
      <c r="I16" s="110">
        <v>13.323</v>
      </c>
      <c r="J16" s="277">
        <f t="shared" si="1"/>
        <v>28.467948717948723</v>
      </c>
      <c r="K16" s="193">
        <v>13.930999999999999</v>
      </c>
      <c r="L16" s="196">
        <f t="shared" si="2"/>
        <v>-0.60799999999999876</v>
      </c>
      <c r="M16" s="77">
        <f t="shared" si="3"/>
        <v>27.767819924968737</v>
      </c>
      <c r="N16" s="57">
        <f t="shared" si="4"/>
        <v>21.475258208725144</v>
      </c>
      <c r="O16" s="81">
        <f t="shared" si="7"/>
        <v>6.2925617162435934</v>
      </c>
      <c r="P16" s="98"/>
      <c r="Q16" s="3" t="s">
        <v>145</v>
      </c>
    </row>
    <row r="17" spans="1:17" s="1" customFormat="1" ht="15.75" x14ac:dyDescent="0.2">
      <c r="A17" s="83">
        <f t="shared" si="5"/>
        <v>14.84</v>
      </c>
      <c r="B17" s="159" t="s">
        <v>12</v>
      </c>
      <c r="C17" s="160">
        <v>78.634225999999998</v>
      </c>
      <c r="D17" s="131">
        <v>14.84</v>
      </c>
      <c r="E17" s="193">
        <f t="shared" si="6"/>
        <v>18.872189318681663</v>
      </c>
      <c r="F17" s="184">
        <v>26.3</v>
      </c>
      <c r="G17" s="66">
        <f t="shared" si="0"/>
        <v>-11.46</v>
      </c>
      <c r="H17" s="258">
        <v>181.4</v>
      </c>
      <c r="I17" s="110">
        <v>49.36</v>
      </c>
      <c r="J17" s="277">
        <f t="shared" si="1"/>
        <v>27.210584343991179</v>
      </c>
      <c r="K17" s="193">
        <v>74.239999999999995</v>
      </c>
      <c r="L17" s="196">
        <f t="shared" si="2"/>
        <v>-24.879999999999995</v>
      </c>
      <c r="M17" s="77">
        <f t="shared" si="3"/>
        <v>33.261455525606472</v>
      </c>
      <c r="N17" s="57">
        <f t="shared" si="4"/>
        <v>28.228136882129277</v>
      </c>
      <c r="O17" s="81">
        <f t="shared" si="7"/>
        <v>5.0333186434771946</v>
      </c>
      <c r="P17" s="98"/>
      <c r="Q17" s="3" t="s">
        <v>145</v>
      </c>
    </row>
    <row r="18" spans="1:17" s="1" customFormat="1" ht="15.75" x14ac:dyDescent="0.2">
      <c r="A18" s="83">
        <f t="shared" si="5"/>
        <v>6.4459999999999997</v>
      </c>
      <c r="B18" s="159" t="s">
        <v>13</v>
      </c>
      <c r="C18" s="160">
        <v>75.701589999999996</v>
      </c>
      <c r="D18" s="131">
        <v>6.4459999999999997</v>
      </c>
      <c r="E18" s="193">
        <f t="shared" si="6"/>
        <v>8.5150126965629127</v>
      </c>
      <c r="F18" s="184">
        <v>19.154</v>
      </c>
      <c r="G18" s="66">
        <f t="shared" si="0"/>
        <v>-12.708</v>
      </c>
      <c r="H18" s="258">
        <v>156.4</v>
      </c>
      <c r="I18" s="110">
        <v>18.187999999999999</v>
      </c>
      <c r="J18" s="277">
        <f t="shared" si="1"/>
        <v>11.629156010230178</v>
      </c>
      <c r="K18" s="193">
        <v>34.659999999999997</v>
      </c>
      <c r="L18" s="196">
        <f t="shared" si="2"/>
        <v>-16.471999999999998</v>
      </c>
      <c r="M18" s="77">
        <f t="shared" si="3"/>
        <v>28.215947874650947</v>
      </c>
      <c r="N18" s="57">
        <f t="shared" si="4"/>
        <v>18.095436984441889</v>
      </c>
      <c r="O18" s="81">
        <f t="shared" si="7"/>
        <v>10.120510890209058</v>
      </c>
      <c r="P18" s="98"/>
      <c r="Q18" s="3" t="s">
        <v>145</v>
      </c>
    </row>
    <row r="19" spans="1:17" s="1" customFormat="1" ht="15.75" x14ac:dyDescent="0.2">
      <c r="A19" s="83">
        <f t="shared" si="5"/>
        <v>4.9610000000000003</v>
      </c>
      <c r="B19" s="159" t="s">
        <v>14</v>
      </c>
      <c r="C19" s="160">
        <v>20.668130000000001</v>
      </c>
      <c r="D19" s="131">
        <v>4.9610000000000003</v>
      </c>
      <c r="E19" s="193">
        <f t="shared" si="6"/>
        <v>24.00313913256787</v>
      </c>
      <c r="F19" s="184">
        <v>5.1840000000000002</v>
      </c>
      <c r="G19" s="66">
        <f t="shared" si="0"/>
        <v>-0.22299999999999986</v>
      </c>
      <c r="H19" s="258">
        <v>26.1</v>
      </c>
      <c r="I19" s="110">
        <v>9.6669999999999998</v>
      </c>
      <c r="J19" s="277">
        <f t="shared" si="1"/>
        <v>37.038314176245208</v>
      </c>
      <c r="K19" s="193">
        <v>7.7720000000000002</v>
      </c>
      <c r="L19" s="196">
        <f t="shared" si="2"/>
        <v>1.8949999999999996</v>
      </c>
      <c r="M19" s="77">
        <f t="shared" si="3"/>
        <v>19.485990727675869</v>
      </c>
      <c r="N19" s="57">
        <f t="shared" si="4"/>
        <v>14.992283950617285</v>
      </c>
      <c r="O19" s="81">
        <f t="shared" si="7"/>
        <v>4.4937067770585841</v>
      </c>
      <c r="P19" s="98"/>
      <c r="Q19" s="3" t="s">
        <v>145</v>
      </c>
    </row>
    <row r="20" spans="1:17" s="1" customFormat="1" ht="15.75" x14ac:dyDescent="0.2">
      <c r="A20" s="83">
        <f t="shared" si="5"/>
        <v>12.291</v>
      </c>
      <c r="B20" s="159" t="s">
        <v>15</v>
      </c>
      <c r="C20" s="160">
        <v>27.347999999999999</v>
      </c>
      <c r="D20" s="131">
        <v>12.291</v>
      </c>
      <c r="E20" s="193">
        <f t="shared" si="6"/>
        <v>44.942957437472579</v>
      </c>
      <c r="F20" s="184">
        <v>9.1129999999999995</v>
      </c>
      <c r="G20" s="66">
        <f t="shared" si="0"/>
        <v>3.1780000000000008</v>
      </c>
      <c r="H20" s="258">
        <v>17.5</v>
      </c>
      <c r="I20" s="110">
        <v>13.766999999999999</v>
      </c>
      <c r="J20" s="277">
        <f t="shared" si="1"/>
        <v>78.668571428571425</v>
      </c>
      <c r="K20" s="193">
        <v>16.315999999999999</v>
      </c>
      <c r="L20" s="196">
        <f t="shared" si="2"/>
        <v>-2.5489999999999995</v>
      </c>
      <c r="M20" s="77">
        <f t="shared" si="3"/>
        <v>11.200878691725652</v>
      </c>
      <c r="N20" s="57">
        <f t="shared" si="4"/>
        <v>17.904093053879073</v>
      </c>
      <c r="O20" s="81">
        <f t="shared" si="7"/>
        <v>-6.703214362153421</v>
      </c>
      <c r="P20" s="98"/>
      <c r="Q20" s="3" t="s">
        <v>145</v>
      </c>
    </row>
    <row r="21" spans="1:17" s="1" customFormat="1" ht="15" hidden="1" customHeight="1" x14ac:dyDescent="0.2">
      <c r="A21" s="83" t="str">
        <f t="shared" si="5"/>
        <v>x</v>
      </c>
      <c r="B21" s="159" t="s">
        <v>16</v>
      </c>
      <c r="C21" s="160"/>
      <c r="D21" s="131">
        <v>0</v>
      </c>
      <c r="E21" s="193">
        <f t="shared" si="6"/>
        <v>0</v>
      </c>
      <c r="F21" s="184">
        <v>0</v>
      </c>
      <c r="G21" s="66">
        <f t="shared" si="0"/>
        <v>0</v>
      </c>
      <c r="H21" s="258">
        <v>4.87</v>
      </c>
      <c r="I21" s="110">
        <v>0</v>
      </c>
      <c r="J21" s="277">
        <f t="shared" si="1"/>
        <v>0</v>
      </c>
      <c r="K21" s="193">
        <v>0</v>
      </c>
      <c r="L21" s="196">
        <f t="shared" si="2"/>
        <v>0</v>
      </c>
      <c r="M21" s="77" t="str">
        <f t="shared" si="3"/>
        <v/>
      </c>
      <c r="N21" s="57" t="str">
        <f t="shared" si="4"/>
        <v/>
      </c>
      <c r="O21" s="81">
        <f t="shared" si="7"/>
        <v>0</v>
      </c>
      <c r="P21" s="98"/>
      <c r="Q21" s="3" t="s">
        <v>145</v>
      </c>
    </row>
    <row r="22" spans="1:17" s="1" customFormat="1" ht="15.75" x14ac:dyDescent="0.2">
      <c r="A22" s="83">
        <f t="shared" si="5"/>
        <v>18.7</v>
      </c>
      <c r="B22" s="159" t="s">
        <v>17</v>
      </c>
      <c r="C22" s="160">
        <v>104.20765</v>
      </c>
      <c r="D22" s="131">
        <v>18.7</v>
      </c>
      <c r="E22" s="193">
        <f t="shared" si="6"/>
        <v>17.94493974290755</v>
      </c>
      <c r="F22" s="184">
        <v>23.1</v>
      </c>
      <c r="G22" s="66">
        <f t="shared" si="0"/>
        <v>-4.4000000000000021</v>
      </c>
      <c r="H22" s="258">
        <v>160</v>
      </c>
      <c r="I22" s="110">
        <v>49.8</v>
      </c>
      <c r="J22" s="277">
        <f t="shared" si="1"/>
        <v>31.124999999999996</v>
      </c>
      <c r="K22" s="193">
        <v>56.4</v>
      </c>
      <c r="L22" s="196">
        <f t="shared" si="2"/>
        <v>-6.6000000000000014</v>
      </c>
      <c r="M22" s="77">
        <f t="shared" si="3"/>
        <v>26.63101604278075</v>
      </c>
      <c r="N22" s="57">
        <f t="shared" si="4"/>
        <v>24.415584415584416</v>
      </c>
      <c r="O22" s="81">
        <f t="shared" si="7"/>
        <v>2.2154316271963346</v>
      </c>
      <c r="P22" s="98"/>
      <c r="Q22" s="3" t="s">
        <v>145</v>
      </c>
    </row>
    <row r="23" spans="1:17" s="1" customFormat="1" ht="15" customHeight="1" x14ac:dyDescent="0.2">
      <c r="A23" s="83">
        <f t="shared" si="5"/>
        <v>0.64400000000000002</v>
      </c>
      <c r="B23" s="159" t="s">
        <v>18</v>
      </c>
      <c r="C23" s="160">
        <v>1.7709999999999999</v>
      </c>
      <c r="D23" s="131">
        <v>0.64400000000000002</v>
      </c>
      <c r="E23" s="193">
        <f t="shared" si="6"/>
        <v>36.363636363636367</v>
      </c>
      <c r="F23" s="184">
        <v>0.47199999999999998</v>
      </c>
      <c r="G23" s="66">
        <f t="shared" si="0"/>
        <v>0.17200000000000004</v>
      </c>
      <c r="H23" s="258">
        <v>2.8</v>
      </c>
      <c r="I23" s="110">
        <v>1.8280000000000001</v>
      </c>
      <c r="J23" s="277">
        <f t="shared" si="1"/>
        <v>65.285714285714292</v>
      </c>
      <c r="K23" s="193">
        <v>1.294</v>
      </c>
      <c r="L23" s="196">
        <f t="shared" si="2"/>
        <v>0.53400000000000003</v>
      </c>
      <c r="M23" s="77">
        <f t="shared" si="3"/>
        <v>28.385093167701861</v>
      </c>
      <c r="N23" s="57">
        <f t="shared" si="4"/>
        <v>27.415254237288135</v>
      </c>
      <c r="O23" s="81">
        <f t="shared" si="7"/>
        <v>0.96983893041372582</v>
      </c>
      <c r="P23" s="98"/>
      <c r="Q23" s="3" t="s">
        <v>145</v>
      </c>
    </row>
    <row r="24" spans="1:17" s="1" customFormat="1" ht="15" hidden="1" customHeight="1" x14ac:dyDescent="0.2">
      <c r="A24" s="83" t="str">
        <f t="shared" si="5"/>
        <v>x</v>
      </c>
      <c r="B24" s="159" t="s">
        <v>122</v>
      </c>
      <c r="C24" s="160"/>
      <c r="D24" s="131" t="s">
        <v>122</v>
      </c>
      <c r="E24" s="193">
        <f t="shared" si="6"/>
        <v>0</v>
      </c>
      <c r="F24" s="184" t="s">
        <v>122</v>
      </c>
      <c r="G24" s="66" t="str">
        <f t="shared" si="0"/>
        <v/>
      </c>
      <c r="H24" s="258"/>
      <c r="I24" s="110" t="s">
        <v>122</v>
      </c>
      <c r="J24" s="277" t="str">
        <f t="shared" si="1"/>
        <v/>
      </c>
      <c r="K24" s="193" t="s">
        <v>122</v>
      </c>
      <c r="L24" s="196" t="str">
        <f t="shared" si="2"/>
        <v/>
      </c>
      <c r="M24" s="77" t="str">
        <f t="shared" si="3"/>
        <v/>
      </c>
      <c r="N24" s="57" t="str">
        <f t="shared" si="4"/>
        <v/>
      </c>
      <c r="O24" s="81">
        <f t="shared" si="7"/>
        <v>0</v>
      </c>
      <c r="P24" s="98"/>
      <c r="Q24" s="3" t="s">
        <v>145</v>
      </c>
    </row>
    <row r="25" spans="1:17" s="7" customFormat="1" ht="15.75" customHeight="1" x14ac:dyDescent="0.25">
      <c r="A25" s="83">
        <f t="shared" si="5"/>
        <v>47.457999999999998</v>
      </c>
      <c r="B25" s="157" t="s">
        <v>19</v>
      </c>
      <c r="C25" s="158" t="s">
        <v>155</v>
      </c>
      <c r="D25" s="180">
        <f>SUM(D26:D35)</f>
        <v>47.457999999999998</v>
      </c>
      <c r="E25" s="61">
        <f t="shared" si="6"/>
        <v>0</v>
      </c>
      <c r="F25" s="185">
        <f>SUM(F26:F35)</f>
        <v>48.880999999999993</v>
      </c>
      <c r="G25" s="65">
        <f t="shared" si="0"/>
        <v>-1.4229999999999947</v>
      </c>
      <c r="H25" s="257">
        <v>214.5</v>
      </c>
      <c r="I25" s="109">
        <f>SUM(I26:I35)</f>
        <v>160.55199999999999</v>
      </c>
      <c r="J25" s="280">
        <f t="shared" si="1"/>
        <v>74.849417249417243</v>
      </c>
      <c r="K25" s="194">
        <f>SUM(K26:K35)</f>
        <v>160.584</v>
      </c>
      <c r="L25" s="200">
        <f t="shared" si="2"/>
        <v>-3.2000000000010687E-2</v>
      </c>
      <c r="M25" s="76">
        <f t="shared" si="3"/>
        <v>33.830334190231362</v>
      </c>
      <c r="N25" s="56">
        <f t="shared" si="4"/>
        <v>32.852028395491097</v>
      </c>
      <c r="O25" s="80">
        <f t="shared" si="7"/>
        <v>0.97830579474026536</v>
      </c>
      <c r="P25" s="98"/>
      <c r="Q25" s="3" t="s">
        <v>145</v>
      </c>
    </row>
    <row r="26" spans="1:17" s="1" customFormat="1" ht="15" hidden="1" customHeight="1" x14ac:dyDescent="0.2">
      <c r="A26" s="83" t="str">
        <f t="shared" si="5"/>
        <v>x</v>
      </c>
      <c r="B26" s="159" t="s">
        <v>123</v>
      </c>
      <c r="C26" s="160"/>
      <c r="D26" s="131">
        <v>0</v>
      </c>
      <c r="E26" s="193">
        <f t="shared" si="6"/>
        <v>0</v>
      </c>
      <c r="F26" s="184">
        <v>0</v>
      </c>
      <c r="G26" s="67">
        <f t="shared" si="0"/>
        <v>0</v>
      </c>
      <c r="H26" s="259"/>
      <c r="I26" s="110">
        <v>0</v>
      </c>
      <c r="J26" s="274" t="str">
        <f t="shared" si="1"/>
        <v/>
      </c>
      <c r="K26" s="193">
        <v>0</v>
      </c>
      <c r="L26" s="201">
        <f t="shared" si="2"/>
        <v>0</v>
      </c>
      <c r="M26" s="77" t="str">
        <f t="shared" si="3"/>
        <v/>
      </c>
      <c r="N26" s="58" t="str">
        <f t="shared" si="4"/>
        <v/>
      </c>
      <c r="O26" s="117">
        <f t="shared" si="7"/>
        <v>0</v>
      </c>
      <c r="P26" s="98"/>
      <c r="Q26" s="3" t="s">
        <v>145</v>
      </c>
    </row>
    <row r="27" spans="1:17" s="1" customFormat="1" ht="15" hidden="1" customHeight="1" x14ac:dyDescent="0.2">
      <c r="A27" s="83" t="str">
        <f t="shared" si="5"/>
        <v>x</v>
      </c>
      <c r="B27" s="159" t="s">
        <v>20</v>
      </c>
      <c r="C27" s="160"/>
      <c r="D27" s="131">
        <v>0</v>
      </c>
      <c r="E27" s="193">
        <f t="shared" si="6"/>
        <v>0</v>
      </c>
      <c r="F27" s="184">
        <v>0</v>
      </c>
      <c r="G27" s="67">
        <f t="shared" si="0"/>
        <v>0</v>
      </c>
      <c r="H27" s="259"/>
      <c r="I27" s="110">
        <v>0</v>
      </c>
      <c r="J27" s="274" t="str">
        <f t="shared" si="1"/>
        <v/>
      </c>
      <c r="K27" s="193">
        <v>0</v>
      </c>
      <c r="L27" s="201">
        <f t="shared" si="2"/>
        <v>0</v>
      </c>
      <c r="M27" s="77" t="str">
        <f t="shared" si="3"/>
        <v/>
      </c>
      <c r="N27" s="58" t="str">
        <f t="shared" si="4"/>
        <v/>
      </c>
      <c r="O27" s="117">
        <f t="shared" si="7"/>
        <v>0</v>
      </c>
      <c r="P27" s="98"/>
      <c r="Q27" s="3" t="s">
        <v>146</v>
      </c>
    </row>
    <row r="28" spans="1:17" s="1" customFormat="1" ht="15" hidden="1" customHeight="1" x14ac:dyDescent="0.2">
      <c r="A28" s="83" t="str">
        <f t="shared" si="5"/>
        <v>x</v>
      </c>
      <c r="B28" s="159" t="s">
        <v>21</v>
      </c>
      <c r="C28" s="160"/>
      <c r="D28" s="131">
        <v>0</v>
      </c>
      <c r="E28" s="193">
        <f t="shared" si="6"/>
        <v>0</v>
      </c>
      <c r="F28" s="184">
        <v>0</v>
      </c>
      <c r="G28" s="67">
        <f t="shared" si="0"/>
        <v>0</v>
      </c>
      <c r="H28" s="259"/>
      <c r="I28" s="110">
        <v>0</v>
      </c>
      <c r="J28" s="274" t="str">
        <f t="shared" si="1"/>
        <v/>
      </c>
      <c r="K28" s="193">
        <v>0</v>
      </c>
      <c r="L28" s="201">
        <f t="shared" si="2"/>
        <v>0</v>
      </c>
      <c r="M28" s="77" t="str">
        <f t="shared" si="3"/>
        <v/>
      </c>
      <c r="N28" s="58" t="str">
        <f t="shared" si="4"/>
        <v/>
      </c>
      <c r="O28" s="117">
        <f t="shared" si="7"/>
        <v>0</v>
      </c>
      <c r="P28" s="98"/>
      <c r="Q28" s="3" t="s">
        <v>146</v>
      </c>
    </row>
    <row r="29" spans="1:17" s="1" customFormat="1" ht="15" hidden="1" customHeight="1" x14ac:dyDescent="0.2">
      <c r="A29" s="83" t="str">
        <f t="shared" si="5"/>
        <v>x</v>
      </c>
      <c r="B29" s="159" t="s">
        <v>122</v>
      </c>
      <c r="C29" s="160"/>
      <c r="D29" s="131" t="s">
        <v>122</v>
      </c>
      <c r="E29" s="193">
        <f t="shared" si="6"/>
        <v>0</v>
      </c>
      <c r="F29" s="184" t="s">
        <v>122</v>
      </c>
      <c r="G29" s="67" t="str">
        <f t="shared" si="0"/>
        <v/>
      </c>
      <c r="H29" s="259"/>
      <c r="I29" s="110" t="s">
        <v>122</v>
      </c>
      <c r="J29" s="274" t="str">
        <f t="shared" si="1"/>
        <v/>
      </c>
      <c r="K29" s="193" t="s">
        <v>122</v>
      </c>
      <c r="L29" s="201" t="str">
        <f t="shared" si="2"/>
        <v/>
      </c>
      <c r="M29" s="77" t="str">
        <f t="shared" si="3"/>
        <v/>
      </c>
      <c r="N29" s="58" t="str">
        <f t="shared" si="4"/>
        <v/>
      </c>
      <c r="O29" s="117">
        <f t="shared" si="7"/>
        <v>0</v>
      </c>
      <c r="P29" s="98"/>
      <c r="Q29" s="3" t="s">
        <v>145</v>
      </c>
    </row>
    <row r="30" spans="1:17" s="1" customFormat="1" ht="15.75" x14ac:dyDescent="0.2">
      <c r="A30" s="83">
        <f t="shared" si="5"/>
        <v>0.13400000000000001</v>
      </c>
      <c r="B30" s="159" t="s">
        <v>22</v>
      </c>
      <c r="C30" s="160">
        <v>2.57</v>
      </c>
      <c r="D30" s="131">
        <v>0.13400000000000001</v>
      </c>
      <c r="E30" s="193">
        <f t="shared" si="6"/>
        <v>5.2140077821011683</v>
      </c>
      <c r="F30" s="184">
        <v>0.33200000000000002</v>
      </c>
      <c r="G30" s="66">
        <f t="shared" si="0"/>
        <v>-0.19800000000000001</v>
      </c>
      <c r="H30" s="258">
        <v>4</v>
      </c>
      <c r="I30" s="110">
        <v>0.38500000000000001</v>
      </c>
      <c r="J30" s="277">
        <f t="shared" si="1"/>
        <v>9.625</v>
      </c>
      <c r="K30" s="193">
        <v>0.54600000000000004</v>
      </c>
      <c r="L30" s="196">
        <f t="shared" si="2"/>
        <v>-0.16100000000000003</v>
      </c>
      <c r="M30" s="77">
        <f t="shared" si="3"/>
        <v>28.731343283582088</v>
      </c>
      <c r="N30" s="57">
        <f t="shared" si="4"/>
        <v>16.445783132530121</v>
      </c>
      <c r="O30" s="81">
        <f t="shared" si="7"/>
        <v>12.285560151051968</v>
      </c>
      <c r="P30" s="98"/>
      <c r="Q30" s="3" t="s">
        <v>145</v>
      </c>
    </row>
    <row r="31" spans="1:17" s="1" customFormat="1" ht="15.75" x14ac:dyDescent="0.2">
      <c r="A31" s="83">
        <f t="shared" si="5"/>
        <v>41.886000000000003</v>
      </c>
      <c r="B31" s="159" t="s">
        <v>78</v>
      </c>
      <c r="C31" s="160">
        <v>51.733510000000003</v>
      </c>
      <c r="D31" s="131">
        <v>41.886000000000003</v>
      </c>
      <c r="E31" s="193">
        <f t="shared" si="6"/>
        <v>80.964929694505543</v>
      </c>
      <c r="F31" s="184">
        <v>41.524999999999999</v>
      </c>
      <c r="G31" s="67">
        <f t="shared" si="0"/>
        <v>0.36100000000000421</v>
      </c>
      <c r="H31" s="259">
        <v>160</v>
      </c>
      <c r="I31" s="110">
        <v>148.06299999999999</v>
      </c>
      <c r="J31" s="274">
        <f t="shared" si="1"/>
        <v>92.539374999999993</v>
      </c>
      <c r="K31" s="193">
        <v>143.072</v>
      </c>
      <c r="L31" s="201">
        <f t="shared" si="2"/>
        <v>4.9909999999999854</v>
      </c>
      <c r="M31" s="77">
        <f t="shared" si="3"/>
        <v>35.349042639545431</v>
      </c>
      <c r="N31" s="58">
        <f t="shared" si="4"/>
        <v>34.454425045153528</v>
      </c>
      <c r="O31" s="117">
        <f t="shared" si="7"/>
        <v>0.89461759439190303</v>
      </c>
      <c r="P31" s="98"/>
      <c r="Q31" s="3" t="s">
        <v>145</v>
      </c>
    </row>
    <row r="32" spans="1:17" s="1" customFormat="1" ht="15.75" x14ac:dyDescent="0.2">
      <c r="A32" s="83">
        <f t="shared" si="5"/>
        <v>0.123</v>
      </c>
      <c r="B32" s="159" t="s">
        <v>23</v>
      </c>
      <c r="C32" s="160" t="s">
        <v>155</v>
      </c>
      <c r="D32" s="131">
        <v>0.123</v>
      </c>
      <c r="E32" s="193">
        <f t="shared" si="6"/>
        <v>0</v>
      </c>
      <c r="F32" s="184">
        <v>1.431</v>
      </c>
      <c r="G32" s="66">
        <f t="shared" si="0"/>
        <v>-1.3080000000000001</v>
      </c>
      <c r="H32" s="258">
        <v>12</v>
      </c>
      <c r="I32" s="110">
        <v>0.126</v>
      </c>
      <c r="J32" s="277">
        <f t="shared" si="1"/>
        <v>1.05</v>
      </c>
      <c r="K32" s="193">
        <v>3.5790000000000002</v>
      </c>
      <c r="L32" s="196">
        <f t="shared" si="2"/>
        <v>-3.4530000000000003</v>
      </c>
      <c r="M32" s="77">
        <f t="shared" si="3"/>
        <v>10.24390243902439</v>
      </c>
      <c r="N32" s="57">
        <f t="shared" si="4"/>
        <v>25.010482180293501</v>
      </c>
      <c r="O32" s="81">
        <f t="shared" si="7"/>
        <v>-14.76657974126911</v>
      </c>
      <c r="P32" s="98"/>
      <c r="Q32" s="3" t="s">
        <v>145</v>
      </c>
    </row>
    <row r="33" spans="1:17" s="1" customFormat="1" ht="15" hidden="1" customHeight="1" x14ac:dyDescent="0.2">
      <c r="A33" s="83" t="str">
        <f t="shared" si="5"/>
        <v>x</v>
      </c>
      <c r="B33" s="159" t="s">
        <v>24</v>
      </c>
      <c r="C33" s="160"/>
      <c r="D33" s="131" t="s">
        <v>122</v>
      </c>
      <c r="E33" s="193">
        <f t="shared" si="6"/>
        <v>0</v>
      </c>
      <c r="F33" s="184" t="s">
        <v>122</v>
      </c>
      <c r="G33" s="67" t="str">
        <f t="shared" si="0"/>
        <v/>
      </c>
      <c r="H33" s="259"/>
      <c r="I33" s="110" t="s">
        <v>122</v>
      </c>
      <c r="J33" s="274" t="str">
        <f t="shared" si="1"/>
        <v/>
      </c>
      <c r="K33" s="193" t="s">
        <v>122</v>
      </c>
      <c r="L33" s="201" t="str">
        <f t="shared" si="2"/>
        <v/>
      </c>
      <c r="M33" s="77" t="str">
        <f t="shared" si="3"/>
        <v/>
      </c>
      <c r="N33" s="58" t="str">
        <f t="shared" si="4"/>
        <v/>
      </c>
      <c r="O33" s="117">
        <f t="shared" si="7"/>
        <v>0</v>
      </c>
      <c r="P33" s="98"/>
      <c r="Q33" s="3" t="s">
        <v>145</v>
      </c>
    </row>
    <row r="34" spans="1:17" s="1" customFormat="1" ht="15.75" hidden="1" x14ac:dyDescent="0.2">
      <c r="A34" s="83" t="str">
        <f t="shared" si="5"/>
        <v>x</v>
      </c>
      <c r="B34" s="159" t="s">
        <v>25</v>
      </c>
      <c r="C34" s="160" t="s">
        <v>155</v>
      </c>
      <c r="D34" s="131">
        <v>0</v>
      </c>
      <c r="E34" s="193">
        <f t="shared" si="6"/>
        <v>0</v>
      </c>
      <c r="F34" s="184">
        <v>1.1259999999999999</v>
      </c>
      <c r="G34" s="67">
        <f t="shared" si="0"/>
        <v>-1.1259999999999999</v>
      </c>
      <c r="H34" s="259">
        <v>5.2</v>
      </c>
      <c r="I34" s="110">
        <v>0</v>
      </c>
      <c r="J34" s="274">
        <f t="shared" si="1"/>
        <v>0</v>
      </c>
      <c r="K34" s="193">
        <v>1.161</v>
      </c>
      <c r="L34" s="201">
        <f t="shared" si="2"/>
        <v>-1.161</v>
      </c>
      <c r="M34" s="77" t="str">
        <f t="shared" si="3"/>
        <v/>
      </c>
      <c r="N34" s="58">
        <f t="shared" si="4"/>
        <v>10.310834813499113</v>
      </c>
      <c r="O34" s="117">
        <f t="shared" si="7"/>
        <v>0</v>
      </c>
      <c r="P34" s="98"/>
      <c r="Q34" s="3" t="s">
        <v>145</v>
      </c>
    </row>
    <row r="35" spans="1:17" s="1" customFormat="1" ht="15.75" x14ac:dyDescent="0.2">
      <c r="A35" s="83">
        <f t="shared" si="5"/>
        <v>5.3150000000000004</v>
      </c>
      <c r="B35" s="159" t="s">
        <v>26</v>
      </c>
      <c r="C35" s="160">
        <v>18.396000000000001</v>
      </c>
      <c r="D35" s="131">
        <v>5.3150000000000004</v>
      </c>
      <c r="E35" s="193">
        <f t="shared" si="6"/>
        <v>28.892150467492932</v>
      </c>
      <c r="F35" s="184">
        <v>4.4669999999999996</v>
      </c>
      <c r="G35" s="66">
        <f t="shared" si="0"/>
        <v>0.84800000000000075</v>
      </c>
      <c r="H35" s="258">
        <v>33.299999999999997</v>
      </c>
      <c r="I35" s="110">
        <v>11.978</v>
      </c>
      <c r="J35" s="277">
        <f t="shared" si="1"/>
        <v>35.969969969969974</v>
      </c>
      <c r="K35" s="193">
        <v>12.226000000000001</v>
      </c>
      <c r="L35" s="196">
        <f t="shared" si="2"/>
        <v>-0.24800000000000111</v>
      </c>
      <c r="M35" s="77">
        <f t="shared" si="3"/>
        <v>22.536218250235184</v>
      </c>
      <c r="N35" s="57">
        <f t="shared" si="4"/>
        <v>27.369599283635555</v>
      </c>
      <c r="O35" s="81">
        <f t="shared" si="7"/>
        <v>-4.8333810334003715</v>
      </c>
      <c r="P35" s="98"/>
      <c r="Q35" s="3" t="s">
        <v>145</v>
      </c>
    </row>
    <row r="36" spans="1:17" s="7" customFormat="1" ht="15.75" customHeight="1" x14ac:dyDescent="0.25">
      <c r="A36" s="83">
        <f t="shared" si="5"/>
        <v>133.56100000000001</v>
      </c>
      <c r="B36" s="157" t="s">
        <v>59</v>
      </c>
      <c r="C36" s="158">
        <v>151.4453125</v>
      </c>
      <c r="D36" s="180">
        <f>SUM(D37:D44)</f>
        <v>133.56100000000001</v>
      </c>
      <c r="E36" s="61">
        <f t="shared" si="6"/>
        <v>88.190910497807579</v>
      </c>
      <c r="F36" s="109">
        <f>SUM(F37:F44)</f>
        <v>60.786999999999999</v>
      </c>
      <c r="G36" s="65">
        <f t="shared" si="0"/>
        <v>72.774000000000001</v>
      </c>
      <c r="H36" s="257">
        <v>248.29599999999999</v>
      </c>
      <c r="I36" s="109">
        <f>SUM(I37:I44)</f>
        <v>430.44999999999993</v>
      </c>
      <c r="J36" s="280">
        <f t="shared" si="1"/>
        <v>173.3616328897767</v>
      </c>
      <c r="K36" s="194">
        <f>SUM(K37:K44)</f>
        <v>154.02000000000001</v>
      </c>
      <c r="L36" s="200">
        <f t="shared" si="2"/>
        <v>276.42999999999995</v>
      </c>
      <c r="M36" s="76">
        <f t="shared" si="3"/>
        <v>32.228719461519447</v>
      </c>
      <c r="N36" s="56">
        <f t="shared" si="4"/>
        <v>25.337654432691203</v>
      </c>
      <c r="O36" s="80">
        <f t="shared" si="7"/>
        <v>6.891065028828244</v>
      </c>
      <c r="P36" s="98"/>
      <c r="Q36" s="3" t="s">
        <v>145</v>
      </c>
    </row>
    <row r="37" spans="1:17" s="9" customFormat="1" ht="15.75" x14ac:dyDescent="0.2">
      <c r="A37" s="83">
        <f t="shared" si="5"/>
        <v>10.491</v>
      </c>
      <c r="B37" s="159" t="s">
        <v>79</v>
      </c>
      <c r="C37" s="160">
        <v>11.015312499999993</v>
      </c>
      <c r="D37" s="131">
        <v>10.491</v>
      </c>
      <c r="E37" s="193">
        <f t="shared" si="6"/>
        <v>95.240148656699546</v>
      </c>
      <c r="F37" s="184">
        <v>8.1669999999999998</v>
      </c>
      <c r="G37" s="67">
        <f t="shared" si="0"/>
        <v>2.3239999999999998</v>
      </c>
      <c r="H37" s="259">
        <v>20.143000000000001</v>
      </c>
      <c r="I37" s="110">
        <v>29.25</v>
      </c>
      <c r="J37" s="274">
        <f t="shared" ref="J37:J68" si="10">IFERROR(I37/H37*100,"")</f>
        <v>145.21173608697811</v>
      </c>
      <c r="K37" s="193">
        <v>16.02</v>
      </c>
      <c r="L37" s="201">
        <f t="shared" ref="L37:L68" si="11">IFERROR(I37-K37,"")</f>
        <v>13.23</v>
      </c>
      <c r="M37" s="77">
        <f t="shared" ref="M37:M68" si="12">IFERROR(IF(D37&gt;0,I37/D37*10,""),"")</f>
        <v>27.881040892193308</v>
      </c>
      <c r="N37" s="58">
        <f t="shared" ref="N37:N68" si="13">IFERROR(IF(F37&gt;0,K37/F37*10,""),"")</f>
        <v>19.615525896902167</v>
      </c>
      <c r="O37" s="117">
        <f t="shared" si="7"/>
        <v>8.2655149952911415</v>
      </c>
      <c r="P37" s="98"/>
      <c r="Q37" s="3" t="s">
        <v>145</v>
      </c>
    </row>
    <row r="38" spans="1:17" s="1" customFormat="1" ht="15.75" hidden="1" x14ac:dyDescent="0.2">
      <c r="A38" s="83" t="str">
        <f t="shared" si="5"/>
        <v>x</v>
      </c>
      <c r="B38" s="159" t="s">
        <v>80</v>
      </c>
      <c r="C38" s="160">
        <v>1.8901699999999999</v>
      </c>
      <c r="D38" s="131">
        <v>0</v>
      </c>
      <c r="E38" s="193">
        <f t="shared" si="6"/>
        <v>0</v>
      </c>
      <c r="F38" s="184">
        <v>0</v>
      </c>
      <c r="G38" s="67">
        <f t="shared" si="0"/>
        <v>0</v>
      </c>
      <c r="H38" s="259">
        <v>2</v>
      </c>
      <c r="I38" s="110">
        <v>0</v>
      </c>
      <c r="J38" s="274">
        <f t="shared" si="10"/>
        <v>0</v>
      </c>
      <c r="K38" s="193">
        <v>0</v>
      </c>
      <c r="L38" s="201">
        <f t="shared" si="11"/>
        <v>0</v>
      </c>
      <c r="M38" s="77" t="str">
        <f t="shared" si="12"/>
        <v/>
      </c>
      <c r="N38" s="58" t="str">
        <f t="shared" si="13"/>
        <v/>
      </c>
      <c r="O38" s="117">
        <f t="shared" si="7"/>
        <v>0</v>
      </c>
      <c r="P38" s="98"/>
      <c r="Q38" s="3" t="s">
        <v>145</v>
      </c>
    </row>
    <row r="39" spans="1:17" s="3" customFormat="1" ht="15.75" x14ac:dyDescent="0.2">
      <c r="A39" s="83">
        <f t="shared" si="5"/>
        <v>11.5</v>
      </c>
      <c r="B39" s="161" t="s">
        <v>63</v>
      </c>
      <c r="C39" s="160">
        <v>12.2740185</v>
      </c>
      <c r="D39" s="131">
        <v>11.5</v>
      </c>
      <c r="E39" s="193">
        <f t="shared" si="6"/>
        <v>93.693846070054406</v>
      </c>
      <c r="F39" s="184">
        <v>7.7</v>
      </c>
      <c r="G39" s="68">
        <f t="shared" si="0"/>
        <v>3.8</v>
      </c>
      <c r="H39" s="260">
        <v>19.872999999999998</v>
      </c>
      <c r="I39" s="110">
        <v>24.4</v>
      </c>
      <c r="J39" s="281">
        <f t="shared" si="10"/>
        <v>122.77965078246868</v>
      </c>
      <c r="K39" s="193">
        <v>12</v>
      </c>
      <c r="L39" s="202">
        <f t="shared" si="11"/>
        <v>12.399999999999999</v>
      </c>
      <c r="M39" s="78">
        <f t="shared" si="12"/>
        <v>21.217391304347824</v>
      </c>
      <c r="N39" s="58">
        <f t="shared" si="13"/>
        <v>15.584415584415584</v>
      </c>
      <c r="O39" s="117">
        <f t="shared" si="7"/>
        <v>5.6329757199322401</v>
      </c>
      <c r="P39" s="98"/>
      <c r="Q39" s="3" t="s">
        <v>145</v>
      </c>
    </row>
    <row r="40" spans="1:17" s="1" customFormat="1" ht="15.75" x14ac:dyDescent="0.2">
      <c r="A40" s="83">
        <f t="shared" si="5"/>
        <v>88.4</v>
      </c>
      <c r="B40" s="159" t="s">
        <v>27</v>
      </c>
      <c r="C40" s="160">
        <v>88.479994000000005</v>
      </c>
      <c r="D40" s="131">
        <v>88.4</v>
      </c>
      <c r="E40" s="193">
        <f t="shared" si="6"/>
        <v>99.909590861861957</v>
      </c>
      <c r="F40" s="184">
        <v>43.9</v>
      </c>
      <c r="G40" s="67">
        <f t="shared" si="0"/>
        <v>44.500000000000007</v>
      </c>
      <c r="H40" s="259">
        <v>194.1</v>
      </c>
      <c r="I40" s="110">
        <v>297.89999999999998</v>
      </c>
      <c r="J40" s="274">
        <f t="shared" si="10"/>
        <v>153.4775888717156</v>
      </c>
      <c r="K40" s="193">
        <v>123.4</v>
      </c>
      <c r="L40" s="201">
        <f t="shared" si="11"/>
        <v>174.49999999999997</v>
      </c>
      <c r="M40" s="77">
        <f t="shared" si="12"/>
        <v>33.699095022624434</v>
      </c>
      <c r="N40" s="58">
        <f t="shared" si="13"/>
        <v>28.109339407744876</v>
      </c>
      <c r="O40" s="117">
        <f t="shared" si="7"/>
        <v>5.5897556148795573</v>
      </c>
      <c r="P40" s="98"/>
      <c r="Q40" s="3" t="s">
        <v>145</v>
      </c>
    </row>
    <row r="41" spans="1:17" s="1" customFormat="1" ht="15" hidden="1" customHeight="1" x14ac:dyDescent="0.2">
      <c r="A41" s="83" t="str">
        <f t="shared" si="5"/>
        <v>x</v>
      </c>
      <c r="B41" s="159" t="s">
        <v>28</v>
      </c>
      <c r="C41" s="160"/>
      <c r="D41" s="131">
        <v>0</v>
      </c>
      <c r="E41" s="193">
        <f t="shared" si="6"/>
        <v>0</v>
      </c>
      <c r="F41" s="184">
        <v>0</v>
      </c>
      <c r="G41" s="66">
        <f t="shared" si="0"/>
        <v>0</v>
      </c>
      <c r="H41" s="258"/>
      <c r="I41" s="110">
        <v>0</v>
      </c>
      <c r="J41" s="277" t="str">
        <f t="shared" si="10"/>
        <v/>
      </c>
      <c r="K41" s="193">
        <v>0</v>
      </c>
      <c r="L41" s="196">
        <f t="shared" si="11"/>
        <v>0</v>
      </c>
      <c r="M41" s="77" t="str">
        <f t="shared" si="12"/>
        <v/>
      </c>
      <c r="N41" s="57" t="str">
        <f t="shared" si="13"/>
        <v/>
      </c>
      <c r="O41" s="81">
        <f t="shared" si="7"/>
        <v>0</v>
      </c>
      <c r="P41" s="98"/>
      <c r="Q41" s="3" t="s">
        <v>145</v>
      </c>
    </row>
    <row r="42" spans="1:17" s="1" customFormat="1" ht="15" hidden="1" customHeight="1" x14ac:dyDescent="0.2">
      <c r="A42" s="83" t="str">
        <f t="shared" si="5"/>
        <v>x</v>
      </c>
      <c r="B42" s="159" t="s">
        <v>29</v>
      </c>
      <c r="C42" s="160">
        <v>3.8005</v>
      </c>
      <c r="D42" s="131">
        <v>0</v>
      </c>
      <c r="E42" s="193">
        <f t="shared" si="6"/>
        <v>0</v>
      </c>
      <c r="F42" s="184">
        <v>0</v>
      </c>
      <c r="G42" s="66">
        <f t="shared" si="0"/>
        <v>0</v>
      </c>
      <c r="H42" s="258">
        <v>2.1800000000000002</v>
      </c>
      <c r="I42" s="110">
        <v>0</v>
      </c>
      <c r="J42" s="277">
        <f t="shared" si="10"/>
        <v>0</v>
      </c>
      <c r="K42" s="193">
        <v>0</v>
      </c>
      <c r="L42" s="196">
        <f t="shared" si="11"/>
        <v>0</v>
      </c>
      <c r="M42" s="77" t="str">
        <f t="shared" si="12"/>
        <v/>
      </c>
      <c r="N42" s="58" t="str">
        <f t="shared" si="13"/>
        <v/>
      </c>
      <c r="O42" s="117">
        <f t="shared" si="7"/>
        <v>0</v>
      </c>
      <c r="P42" s="98"/>
      <c r="Q42" s="3" t="s">
        <v>145</v>
      </c>
    </row>
    <row r="43" spans="1:17" s="1" customFormat="1" ht="15.75" x14ac:dyDescent="0.2">
      <c r="A43" s="83">
        <f t="shared" si="5"/>
        <v>23.17</v>
      </c>
      <c r="B43" s="159" t="s">
        <v>30</v>
      </c>
      <c r="C43" s="160">
        <v>33.990130000000001</v>
      </c>
      <c r="D43" s="131">
        <v>23.17</v>
      </c>
      <c r="E43" s="193">
        <f t="shared" si="6"/>
        <v>68.166847258307044</v>
      </c>
      <c r="F43" s="184">
        <v>1.02</v>
      </c>
      <c r="G43" s="67">
        <f t="shared" si="0"/>
        <v>22.150000000000002</v>
      </c>
      <c r="H43" s="259">
        <v>10</v>
      </c>
      <c r="I43" s="110">
        <v>78.900000000000006</v>
      </c>
      <c r="J43" s="274">
        <f t="shared" si="10"/>
        <v>789</v>
      </c>
      <c r="K43" s="193">
        <v>2.6</v>
      </c>
      <c r="L43" s="201">
        <f t="shared" si="11"/>
        <v>76.300000000000011</v>
      </c>
      <c r="M43" s="77">
        <f t="shared" si="12"/>
        <v>34.052654294346134</v>
      </c>
      <c r="N43" s="58">
        <f t="shared" si="13"/>
        <v>25.490196078431371</v>
      </c>
      <c r="O43" s="117">
        <f t="shared" si="7"/>
        <v>8.5624582159147629</v>
      </c>
      <c r="P43" s="98"/>
      <c r="Q43" s="3" t="s">
        <v>145</v>
      </c>
    </row>
    <row r="44" spans="1:17" s="1" customFormat="1" ht="15" hidden="1" customHeight="1" x14ac:dyDescent="0.2">
      <c r="A44" s="83" t="str">
        <f t="shared" si="5"/>
        <v>x</v>
      </c>
      <c r="B44" s="159" t="s">
        <v>64</v>
      </c>
      <c r="C44" s="160"/>
      <c r="D44" s="131">
        <v>0</v>
      </c>
      <c r="E44" s="193">
        <f t="shared" si="6"/>
        <v>0</v>
      </c>
      <c r="F44" s="184">
        <v>0</v>
      </c>
      <c r="G44" s="67">
        <f t="shared" si="0"/>
        <v>0</v>
      </c>
      <c r="H44" s="259"/>
      <c r="I44" s="110">
        <v>0</v>
      </c>
      <c r="J44" s="274" t="str">
        <f t="shared" si="10"/>
        <v/>
      </c>
      <c r="K44" s="193">
        <v>0</v>
      </c>
      <c r="L44" s="201">
        <f t="shared" si="11"/>
        <v>0</v>
      </c>
      <c r="M44" s="77" t="str">
        <f t="shared" si="12"/>
        <v/>
      </c>
      <c r="N44" s="58" t="str">
        <f t="shared" si="13"/>
        <v/>
      </c>
      <c r="O44" s="117">
        <f t="shared" si="7"/>
        <v>0</v>
      </c>
      <c r="P44" s="98"/>
      <c r="Q44" s="3" t="s">
        <v>145</v>
      </c>
    </row>
    <row r="45" spans="1:17" s="7" customFormat="1" ht="15.75" customHeight="1" x14ac:dyDescent="0.25">
      <c r="A45" s="83">
        <f t="shared" si="5"/>
        <v>167.66200000000001</v>
      </c>
      <c r="B45" s="157" t="s">
        <v>62</v>
      </c>
      <c r="C45" s="158">
        <v>199.22107099999999</v>
      </c>
      <c r="D45" s="180">
        <f>SUM(D46:D52)</f>
        <v>167.66200000000001</v>
      </c>
      <c r="E45" s="61">
        <f t="shared" si="6"/>
        <v>84.158768527050043</v>
      </c>
      <c r="F45" s="109">
        <f>SUM(F46:F52)</f>
        <v>29.267999999999997</v>
      </c>
      <c r="G45" s="69">
        <f t="shared" si="0"/>
        <v>138.39400000000001</v>
      </c>
      <c r="H45" s="261">
        <v>251.79999999999998</v>
      </c>
      <c r="I45" s="109">
        <f>SUM(I46:I52)</f>
        <v>351.14400000000001</v>
      </c>
      <c r="J45" s="275">
        <f t="shared" si="10"/>
        <v>139.45353455123114</v>
      </c>
      <c r="K45" s="194">
        <f>SUM(K46:K52)</f>
        <v>48.8</v>
      </c>
      <c r="L45" s="203">
        <f t="shared" si="11"/>
        <v>302.34399999999999</v>
      </c>
      <c r="M45" s="76">
        <f t="shared" si="12"/>
        <v>20.943565029642972</v>
      </c>
      <c r="N45" s="59">
        <f t="shared" si="13"/>
        <v>16.673500068334018</v>
      </c>
      <c r="O45" s="116">
        <f t="shared" si="7"/>
        <v>4.2700649613089539</v>
      </c>
      <c r="P45" s="127"/>
      <c r="Q45" s="93" t="s">
        <v>145</v>
      </c>
    </row>
    <row r="46" spans="1:17" s="1" customFormat="1" ht="15" hidden="1" customHeight="1" x14ac:dyDescent="0.2">
      <c r="A46" s="83" t="str">
        <f t="shared" si="5"/>
        <v>x</v>
      </c>
      <c r="B46" s="159" t="s">
        <v>81</v>
      </c>
      <c r="C46" s="160">
        <v>0.14699999999999999</v>
      </c>
      <c r="D46" s="131">
        <v>0</v>
      </c>
      <c r="E46" s="193">
        <f t="shared" si="6"/>
        <v>0</v>
      </c>
      <c r="F46" s="184">
        <v>0</v>
      </c>
      <c r="G46" s="67">
        <f t="shared" si="0"/>
        <v>0</v>
      </c>
      <c r="H46" s="259"/>
      <c r="I46" s="110">
        <v>0</v>
      </c>
      <c r="J46" s="274" t="str">
        <f t="shared" si="10"/>
        <v/>
      </c>
      <c r="K46" s="193">
        <v>0</v>
      </c>
      <c r="L46" s="201">
        <f t="shared" si="11"/>
        <v>0</v>
      </c>
      <c r="M46" s="77" t="str">
        <f t="shared" si="12"/>
        <v/>
      </c>
      <c r="N46" s="58" t="str">
        <f t="shared" si="13"/>
        <v/>
      </c>
      <c r="O46" s="117">
        <f t="shared" si="7"/>
        <v>0</v>
      </c>
      <c r="P46" s="98"/>
      <c r="Q46" s="3" t="s">
        <v>145</v>
      </c>
    </row>
    <row r="47" spans="1:17" s="1" customFormat="1" ht="15.75" x14ac:dyDescent="0.2">
      <c r="A47" s="83">
        <f t="shared" si="5"/>
        <v>2.2000000000000002</v>
      </c>
      <c r="B47" s="159" t="s">
        <v>82</v>
      </c>
      <c r="C47" s="160" t="s">
        <v>155</v>
      </c>
      <c r="D47" s="131">
        <v>2.2000000000000002</v>
      </c>
      <c r="E47" s="193">
        <f t="shared" si="6"/>
        <v>0</v>
      </c>
      <c r="F47" s="184">
        <v>0</v>
      </c>
      <c r="G47" s="67">
        <f t="shared" si="0"/>
        <v>2.2000000000000002</v>
      </c>
      <c r="H47" s="259">
        <v>3</v>
      </c>
      <c r="I47" s="110">
        <v>3.3</v>
      </c>
      <c r="J47" s="274">
        <f t="shared" si="10"/>
        <v>109.99999999999999</v>
      </c>
      <c r="K47" s="193">
        <v>0</v>
      </c>
      <c r="L47" s="201">
        <f t="shared" si="11"/>
        <v>3.3</v>
      </c>
      <c r="M47" s="77">
        <f t="shared" si="12"/>
        <v>14.999999999999998</v>
      </c>
      <c r="N47" s="58" t="str">
        <f t="shared" si="13"/>
        <v/>
      </c>
      <c r="O47" s="117">
        <f t="shared" si="7"/>
        <v>0</v>
      </c>
      <c r="P47" s="98"/>
      <c r="Q47" s="3" t="s">
        <v>145</v>
      </c>
    </row>
    <row r="48" spans="1:17" s="1" customFormat="1" ht="15.75" x14ac:dyDescent="0.2">
      <c r="A48" s="83">
        <f t="shared" si="5"/>
        <v>4.6980000000000004</v>
      </c>
      <c r="B48" s="159" t="s">
        <v>83</v>
      </c>
      <c r="C48" s="160" t="s">
        <v>155</v>
      </c>
      <c r="D48" s="131">
        <v>4.6980000000000004</v>
      </c>
      <c r="E48" s="193">
        <f t="shared" si="6"/>
        <v>0</v>
      </c>
      <c r="F48" s="184">
        <v>2.46</v>
      </c>
      <c r="G48" s="67">
        <f t="shared" si="0"/>
        <v>2.2380000000000004</v>
      </c>
      <c r="H48" s="259">
        <v>4.5</v>
      </c>
      <c r="I48" s="110">
        <v>9</v>
      </c>
      <c r="J48" s="274">
        <f t="shared" si="10"/>
        <v>200</v>
      </c>
      <c r="K48" s="193">
        <v>4.79</v>
      </c>
      <c r="L48" s="201">
        <f t="shared" si="11"/>
        <v>4.21</v>
      </c>
      <c r="M48" s="77">
        <f t="shared" si="12"/>
        <v>19.157088122605362</v>
      </c>
      <c r="N48" s="58">
        <f t="shared" si="13"/>
        <v>19.471544715447155</v>
      </c>
      <c r="O48" s="117">
        <f t="shared" si="7"/>
        <v>-0.31445659284179328</v>
      </c>
      <c r="P48" s="98"/>
      <c r="Q48" s="3" t="s">
        <v>145</v>
      </c>
    </row>
    <row r="49" spans="1:17" s="1" customFormat="1" ht="15" customHeight="1" x14ac:dyDescent="0.2">
      <c r="A49" s="83">
        <f t="shared" si="5"/>
        <v>0.47099999999999997</v>
      </c>
      <c r="B49" s="159" t="s">
        <v>84</v>
      </c>
      <c r="C49" s="160">
        <v>0.42</v>
      </c>
      <c r="D49" s="131">
        <v>0.47099999999999997</v>
      </c>
      <c r="E49" s="193">
        <f t="shared" si="6"/>
        <v>112.14285714285714</v>
      </c>
      <c r="F49" s="184">
        <v>0.3</v>
      </c>
      <c r="G49" s="67">
        <f t="shared" si="0"/>
        <v>0.17099999999999999</v>
      </c>
      <c r="H49" s="259">
        <v>1.3</v>
      </c>
      <c r="I49" s="110">
        <v>0.93600000000000005</v>
      </c>
      <c r="J49" s="274">
        <f t="shared" si="10"/>
        <v>72</v>
      </c>
      <c r="K49" s="193">
        <v>0.56100000000000005</v>
      </c>
      <c r="L49" s="204">
        <f t="shared" si="11"/>
        <v>0.375</v>
      </c>
      <c r="M49" s="77">
        <f t="shared" si="12"/>
        <v>19.872611464968156</v>
      </c>
      <c r="N49" s="58">
        <f t="shared" si="13"/>
        <v>18.700000000000003</v>
      </c>
      <c r="O49" s="117">
        <f t="shared" si="7"/>
        <v>1.1726114649681527</v>
      </c>
      <c r="P49" s="98"/>
      <c r="Q49" s="3" t="s">
        <v>145</v>
      </c>
    </row>
    <row r="50" spans="1:17" s="1" customFormat="1" ht="15.75" x14ac:dyDescent="0.2">
      <c r="A50" s="83">
        <f t="shared" si="5"/>
        <v>15.9</v>
      </c>
      <c r="B50" s="159" t="s">
        <v>96</v>
      </c>
      <c r="C50" s="160" t="s">
        <v>155</v>
      </c>
      <c r="D50" s="131">
        <v>15.9</v>
      </c>
      <c r="E50" s="193">
        <f t="shared" si="6"/>
        <v>0</v>
      </c>
      <c r="F50" s="184">
        <v>1.8</v>
      </c>
      <c r="G50" s="67">
        <f t="shared" si="0"/>
        <v>14.1</v>
      </c>
      <c r="H50" s="259">
        <v>37.299999999999997</v>
      </c>
      <c r="I50" s="110">
        <v>32.44</v>
      </c>
      <c r="J50" s="274">
        <f t="shared" si="10"/>
        <v>86.970509383378015</v>
      </c>
      <c r="K50" s="193">
        <v>3.8</v>
      </c>
      <c r="L50" s="204">
        <f t="shared" si="11"/>
        <v>28.639999999999997</v>
      </c>
      <c r="M50" s="77">
        <f t="shared" si="12"/>
        <v>20.40251572327044</v>
      </c>
      <c r="N50" s="58">
        <f t="shared" si="13"/>
        <v>21.111111111111111</v>
      </c>
      <c r="O50" s="117">
        <f t="shared" si="7"/>
        <v>-0.70859538784067055</v>
      </c>
      <c r="P50" s="98"/>
      <c r="Q50" s="3" t="s">
        <v>145</v>
      </c>
    </row>
    <row r="51" spans="1:17" s="1" customFormat="1" ht="15.75" x14ac:dyDescent="0.2">
      <c r="A51" s="83">
        <f t="shared" si="5"/>
        <v>36.463999999999999</v>
      </c>
      <c r="B51" s="159" t="s">
        <v>85</v>
      </c>
      <c r="C51" s="160">
        <v>37.966500000000003</v>
      </c>
      <c r="D51" s="131">
        <v>36.463999999999999</v>
      </c>
      <c r="E51" s="193">
        <f t="shared" si="6"/>
        <v>96.042563839173994</v>
      </c>
      <c r="F51" s="184">
        <v>10.507999999999999</v>
      </c>
      <c r="G51" s="67">
        <f t="shared" si="0"/>
        <v>25.956</v>
      </c>
      <c r="H51" s="259">
        <v>45</v>
      </c>
      <c r="I51" s="110">
        <v>51.781999999999996</v>
      </c>
      <c r="J51" s="274">
        <f t="shared" si="10"/>
        <v>115.07111111111111</v>
      </c>
      <c r="K51" s="193">
        <v>14.849</v>
      </c>
      <c r="L51" s="204">
        <f t="shared" si="11"/>
        <v>36.932999999999993</v>
      </c>
      <c r="M51" s="77">
        <f t="shared" si="12"/>
        <v>14.200855638437911</v>
      </c>
      <c r="N51" s="58">
        <f t="shared" si="13"/>
        <v>14.131138180433958</v>
      </c>
      <c r="O51" s="117">
        <f t="shared" si="7"/>
        <v>6.9717458003953681E-2</v>
      </c>
      <c r="P51" s="98"/>
      <c r="Q51" s="3" t="s">
        <v>145</v>
      </c>
    </row>
    <row r="52" spans="1:17" s="1" customFormat="1" ht="15.75" x14ac:dyDescent="0.2">
      <c r="A52" s="83">
        <f t="shared" si="5"/>
        <v>107.929</v>
      </c>
      <c r="B52" s="159" t="s">
        <v>97</v>
      </c>
      <c r="C52" s="160">
        <v>137.07857100000001</v>
      </c>
      <c r="D52" s="131">
        <v>107.929</v>
      </c>
      <c r="E52" s="193">
        <f t="shared" si="6"/>
        <v>78.735136507952063</v>
      </c>
      <c r="F52" s="184">
        <v>14.2</v>
      </c>
      <c r="G52" s="217">
        <f t="shared" si="0"/>
        <v>93.728999999999999</v>
      </c>
      <c r="H52" s="259">
        <v>160.69999999999999</v>
      </c>
      <c r="I52" s="110">
        <v>253.68600000000001</v>
      </c>
      <c r="J52" s="274">
        <f t="shared" si="10"/>
        <v>157.8630989421282</v>
      </c>
      <c r="K52" s="193">
        <v>24.8</v>
      </c>
      <c r="L52" s="205">
        <f t="shared" si="11"/>
        <v>228.886</v>
      </c>
      <c r="M52" s="77">
        <f t="shared" si="12"/>
        <v>23.504896737670133</v>
      </c>
      <c r="N52" s="60">
        <f t="shared" si="13"/>
        <v>17.464788732394368</v>
      </c>
      <c r="O52" s="118">
        <f t="shared" si="7"/>
        <v>6.0401080052757656</v>
      </c>
      <c r="P52" s="98"/>
      <c r="Q52" s="3" t="s">
        <v>145</v>
      </c>
    </row>
    <row r="53" spans="1:17" s="7" customFormat="1" ht="15.75" customHeight="1" x14ac:dyDescent="0.25">
      <c r="A53" s="83">
        <f t="shared" si="5"/>
        <v>5.665</v>
      </c>
      <c r="B53" s="162" t="s">
        <v>31</v>
      </c>
      <c r="C53" s="163">
        <v>302.83139</v>
      </c>
      <c r="D53" s="181">
        <f>SUM(D54:D67)</f>
        <v>5.665</v>
      </c>
      <c r="E53" s="194">
        <f t="shared" si="6"/>
        <v>1.870677937316868</v>
      </c>
      <c r="F53" s="111">
        <f>SUM(F54:F67)</f>
        <v>65.983999999999995</v>
      </c>
      <c r="G53" s="124">
        <f t="shared" si="0"/>
        <v>-60.318999999999996</v>
      </c>
      <c r="H53" s="263">
        <v>301.79200000000009</v>
      </c>
      <c r="I53" s="111">
        <f>SUM(I54:I67)</f>
        <v>9.5940000000000012</v>
      </c>
      <c r="J53" s="276">
        <f t="shared" si="10"/>
        <v>3.1790107093627396</v>
      </c>
      <c r="K53" s="194">
        <f>SUM(K54:K67)</f>
        <v>57.923999999999992</v>
      </c>
      <c r="L53" s="206">
        <f t="shared" si="11"/>
        <v>-48.329999999999991</v>
      </c>
      <c r="M53" s="76">
        <f t="shared" si="12"/>
        <v>16.935569285083851</v>
      </c>
      <c r="N53" s="61">
        <f t="shared" si="13"/>
        <v>8.7784917555771091</v>
      </c>
      <c r="O53" s="119">
        <f t="shared" si="7"/>
        <v>8.1570775295067417</v>
      </c>
      <c r="P53" s="127"/>
      <c r="Q53" s="93" t="s">
        <v>145</v>
      </c>
    </row>
    <row r="54" spans="1:17" s="9" customFormat="1" ht="15.75" x14ac:dyDescent="0.2">
      <c r="A54" s="83">
        <f t="shared" si="5"/>
        <v>1.141</v>
      </c>
      <c r="B54" s="164" t="s">
        <v>86</v>
      </c>
      <c r="C54" s="160">
        <v>33.840000000000003</v>
      </c>
      <c r="D54" s="131">
        <v>1.141</v>
      </c>
      <c r="E54" s="193">
        <f t="shared" si="6"/>
        <v>3.3717494089834514</v>
      </c>
      <c r="F54" s="184">
        <v>10.3</v>
      </c>
      <c r="G54" s="218">
        <f t="shared" si="0"/>
        <v>-9.1590000000000007</v>
      </c>
      <c r="H54" s="258">
        <v>28.8</v>
      </c>
      <c r="I54" s="110">
        <v>2.556</v>
      </c>
      <c r="J54" s="277">
        <f t="shared" si="10"/>
        <v>8.875</v>
      </c>
      <c r="K54" s="193">
        <v>12.2</v>
      </c>
      <c r="L54" s="207">
        <f t="shared" si="11"/>
        <v>-9.6439999999999984</v>
      </c>
      <c r="M54" s="79">
        <f t="shared" si="12"/>
        <v>22.401402278702889</v>
      </c>
      <c r="N54" s="62">
        <f t="shared" si="13"/>
        <v>11.844660194174757</v>
      </c>
      <c r="O54" s="120">
        <f t="shared" si="7"/>
        <v>10.556742084528132</v>
      </c>
      <c r="P54" s="98"/>
      <c r="Q54" s="3" t="s">
        <v>145</v>
      </c>
    </row>
    <row r="55" spans="1:17" s="1" customFormat="1" ht="15.75" x14ac:dyDescent="0.2">
      <c r="A55" s="83">
        <f t="shared" si="5"/>
        <v>0.13400000000000001</v>
      </c>
      <c r="B55" s="164" t="s">
        <v>87</v>
      </c>
      <c r="C55" s="160">
        <v>10.307</v>
      </c>
      <c r="D55" s="131">
        <v>0.13400000000000001</v>
      </c>
      <c r="E55" s="193">
        <f t="shared" si="6"/>
        <v>1.3000873192975648</v>
      </c>
      <c r="F55" s="184">
        <v>0.22700000000000001</v>
      </c>
      <c r="G55" s="66">
        <f t="shared" si="0"/>
        <v>-9.2999999999999999E-2</v>
      </c>
      <c r="H55" s="258">
        <v>10</v>
      </c>
      <c r="I55" s="110">
        <v>0.29299999999999998</v>
      </c>
      <c r="J55" s="277">
        <f t="shared" si="10"/>
        <v>2.93</v>
      </c>
      <c r="K55" s="193">
        <v>0.22500000000000001</v>
      </c>
      <c r="L55" s="208">
        <f t="shared" si="11"/>
        <v>6.7999999999999977E-2</v>
      </c>
      <c r="M55" s="79">
        <f t="shared" si="12"/>
        <v>21.865671641791042</v>
      </c>
      <c r="N55" s="58">
        <f t="shared" si="13"/>
        <v>9.9118942731277535</v>
      </c>
      <c r="O55" s="117">
        <f t="shared" si="7"/>
        <v>11.953777368663289</v>
      </c>
      <c r="P55" s="98"/>
      <c r="Q55" s="3" t="s">
        <v>145</v>
      </c>
    </row>
    <row r="56" spans="1:17" s="1" customFormat="1" ht="15.75" hidden="1" x14ac:dyDescent="0.2">
      <c r="A56" s="83" t="str">
        <f t="shared" si="5"/>
        <v>x</v>
      </c>
      <c r="B56" s="164" t="s">
        <v>88</v>
      </c>
      <c r="C56" s="160">
        <v>32.2288</v>
      </c>
      <c r="D56" s="131">
        <v>0</v>
      </c>
      <c r="E56" s="193">
        <f t="shared" si="6"/>
        <v>0</v>
      </c>
      <c r="F56" s="184">
        <v>5.4130000000000003</v>
      </c>
      <c r="G56" s="66">
        <f t="shared" si="0"/>
        <v>-5.4130000000000003</v>
      </c>
      <c r="H56" s="258">
        <v>21</v>
      </c>
      <c r="I56" s="110">
        <v>0</v>
      </c>
      <c r="J56" s="277">
        <f t="shared" si="10"/>
        <v>0</v>
      </c>
      <c r="K56" s="193">
        <v>5.29</v>
      </c>
      <c r="L56" s="208">
        <f t="shared" si="11"/>
        <v>-5.29</v>
      </c>
      <c r="M56" s="79" t="str">
        <f t="shared" si="12"/>
        <v/>
      </c>
      <c r="N56" s="58">
        <f t="shared" si="13"/>
        <v>9.7727692591908362</v>
      </c>
      <c r="O56" s="117">
        <f t="shared" si="7"/>
        <v>0</v>
      </c>
      <c r="P56" s="98"/>
      <c r="Q56" s="3" t="s">
        <v>145</v>
      </c>
    </row>
    <row r="57" spans="1:17" s="1" customFormat="1" ht="15.75" hidden="1" x14ac:dyDescent="0.2">
      <c r="A57" s="83" t="str">
        <f t="shared" si="5"/>
        <v>x</v>
      </c>
      <c r="B57" s="164" t="s">
        <v>89</v>
      </c>
      <c r="C57" s="160">
        <v>142.86609000000001</v>
      </c>
      <c r="D57" s="131">
        <v>0</v>
      </c>
      <c r="E57" s="193">
        <f t="shared" si="6"/>
        <v>0</v>
      </c>
      <c r="F57" s="184">
        <v>28.873999999999999</v>
      </c>
      <c r="G57" s="66">
        <f t="shared" si="0"/>
        <v>-28.873999999999999</v>
      </c>
      <c r="H57" s="258">
        <v>168</v>
      </c>
      <c r="I57" s="110">
        <v>0</v>
      </c>
      <c r="J57" s="277">
        <f t="shared" si="10"/>
        <v>0</v>
      </c>
      <c r="K57" s="193">
        <v>24.686</v>
      </c>
      <c r="L57" s="208">
        <f t="shared" si="11"/>
        <v>-24.686</v>
      </c>
      <c r="M57" s="79" t="str">
        <f t="shared" si="12"/>
        <v/>
      </c>
      <c r="N57" s="58">
        <f t="shared" si="13"/>
        <v>8.549560157927548</v>
      </c>
      <c r="O57" s="117">
        <f t="shared" si="7"/>
        <v>0</v>
      </c>
      <c r="P57" s="98"/>
      <c r="Q57" s="3" t="s">
        <v>145</v>
      </c>
    </row>
    <row r="58" spans="1:17" s="1" customFormat="1" ht="15" customHeight="1" x14ac:dyDescent="0.2">
      <c r="A58" s="83">
        <f t="shared" si="5"/>
        <v>1.248</v>
      </c>
      <c r="B58" s="164" t="s">
        <v>57</v>
      </c>
      <c r="C58" s="160">
        <v>14.72</v>
      </c>
      <c r="D58" s="131">
        <v>1.248</v>
      </c>
      <c r="E58" s="193">
        <f t="shared" si="6"/>
        <v>8.4782608695652169</v>
      </c>
      <c r="F58" s="184">
        <v>7.681</v>
      </c>
      <c r="G58" s="66">
        <f t="shared" si="0"/>
        <v>-6.4329999999999998</v>
      </c>
      <c r="H58" s="258">
        <v>14.8</v>
      </c>
      <c r="I58" s="110">
        <v>1.49</v>
      </c>
      <c r="J58" s="277">
        <f t="shared" si="10"/>
        <v>10.067567567567567</v>
      </c>
      <c r="K58" s="193">
        <v>0.98199999999999998</v>
      </c>
      <c r="L58" s="196">
        <f t="shared" si="11"/>
        <v>0.50800000000000001</v>
      </c>
      <c r="M58" s="79">
        <f t="shared" si="12"/>
        <v>11.939102564102564</v>
      </c>
      <c r="N58" s="58">
        <f t="shared" si="13"/>
        <v>1.278479364666059</v>
      </c>
      <c r="O58" s="117">
        <f t="shared" si="7"/>
        <v>10.660623199436504</v>
      </c>
      <c r="P58" s="98"/>
      <c r="Q58" s="3" t="s">
        <v>145</v>
      </c>
    </row>
    <row r="59" spans="1:17" s="1" customFormat="1" ht="15.75" hidden="1" x14ac:dyDescent="0.2">
      <c r="A59" s="83" t="str">
        <f t="shared" si="5"/>
        <v>x</v>
      </c>
      <c r="B59" s="164" t="s">
        <v>32</v>
      </c>
      <c r="C59" s="160">
        <v>15.557499999999999</v>
      </c>
      <c r="D59" s="131">
        <v>0</v>
      </c>
      <c r="E59" s="193">
        <f t="shared" si="6"/>
        <v>0</v>
      </c>
      <c r="F59" s="184">
        <v>2.0430000000000001</v>
      </c>
      <c r="G59" s="66">
        <f t="shared" si="0"/>
        <v>-2.0430000000000001</v>
      </c>
      <c r="H59" s="258">
        <v>13.5</v>
      </c>
      <c r="I59" s="110">
        <v>0</v>
      </c>
      <c r="J59" s="277">
        <f t="shared" si="10"/>
        <v>0</v>
      </c>
      <c r="K59" s="193">
        <v>2.0409999999999999</v>
      </c>
      <c r="L59" s="196">
        <f t="shared" si="11"/>
        <v>-2.0409999999999999</v>
      </c>
      <c r="M59" s="79" t="str">
        <f t="shared" si="12"/>
        <v/>
      </c>
      <c r="N59" s="58">
        <f t="shared" si="13"/>
        <v>9.9902104747919722</v>
      </c>
      <c r="O59" s="117">
        <f t="shared" si="7"/>
        <v>0</v>
      </c>
      <c r="P59" s="98"/>
      <c r="Q59" s="3" t="s">
        <v>145</v>
      </c>
    </row>
    <row r="60" spans="1:17" s="1" customFormat="1" ht="14.25" customHeight="1" x14ac:dyDescent="0.2">
      <c r="A60" s="83">
        <f t="shared" si="5"/>
        <v>0.11</v>
      </c>
      <c r="B60" s="164" t="s">
        <v>60</v>
      </c>
      <c r="C60" s="160">
        <v>3.0209999999999999</v>
      </c>
      <c r="D60" s="131">
        <v>0.11</v>
      </c>
      <c r="E60" s="193">
        <f t="shared" si="6"/>
        <v>3.6411784177424695</v>
      </c>
      <c r="F60" s="184">
        <v>0.312</v>
      </c>
      <c r="G60" s="66">
        <f t="shared" si="0"/>
        <v>-0.20200000000000001</v>
      </c>
      <c r="H60" s="258">
        <v>2.2000000000000002</v>
      </c>
      <c r="I60" s="110">
        <v>7.0000000000000007E-2</v>
      </c>
      <c r="J60" s="277">
        <f t="shared" si="10"/>
        <v>3.1818181818181821</v>
      </c>
      <c r="K60" s="193">
        <v>0.17699999999999999</v>
      </c>
      <c r="L60" s="196">
        <f t="shared" si="11"/>
        <v>-0.10699999999999998</v>
      </c>
      <c r="M60" s="79">
        <f t="shared" si="12"/>
        <v>6.3636363636363651</v>
      </c>
      <c r="N60" s="58">
        <f t="shared" si="13"/>
        <v>5.6730769230769234</v>
      </c>
      <c r="O60" s="117">
        <f t="shared" si="7"/>
        <v>0.69055944055944174</v>
      </c>
      <c r="P60" s="98"/>
      <c r="Q60" s="3" t="s">
        <v>145</v>
      </c>
    </row>
    <row r="61" spans="1:17" s="1" customFormat="1" ht="14.25" hidden="1" customHeight="1" x14ac:dyDescent="0.2">
      <c r="A61" s="83" t="str">
        <f t="shared" si="5"/>
        <v>x</v>
      </c>
      <c r="B61" s="164" t="s">
        <v>33</v>
      </c>
      <c r="C61" s="160">
        <v>16.812999999999999</v>
      </c>
      <c r="D61" s="131">
        <v>0</v>
      </c>
      <c r="E61" s="193">
        <f t="shared" si="6"/>
        <v>0</v>
      </c>
      <c r="F61" s="184">
        <v>0</v>
      </c>
      <c r="G61" s="66">
        <f t="shared" si="0"/>
        <v>0</v>
      </c>
      <c r="H61" s="258">
        <v>15</v>
      </c>
      <c r="I61" s="110">
        <v>0</v>
      </c>
      <c r="J61" s="277">
        <f t="shared" si="10"/>
        <v>0</v>
      </c>
      <c r="K61" s="193">
        <v>0</v>
      </c>
      <c r="L61" s="196">
        <f t="shared" si="11"/>
        <v>0</v>
      </c>
      <c r="M61" s="79" t="str">
        <f t="shared" si="12"/>
        <v/>
      </c>
      <c r="N61" s="58" t="str">
        <f t="shared" si="13"/>
        <v/>
      </c>
      <c r="O61" s="117">
        <f t="shared" si="7"/>
        <v>0</v>
      </c>
      <c r="P61" s="98"/>
      <c r="Q61" s="3" t="s">
        <v>145</v>
      </c>
    </row>
    <row r="62" spans="1:17" s="1" customFormat="1" ht="14.25" customHeight="1" x14ac:dyDescent="0.2">
      <c r="A62" s="83">
        <f t="shared" si="5"/>
        <v>1.3320000000000001</v>
      </c>
      <c r="B62" s="164" t="s">
        <v>90</v>
      </c>
      <c r="C62" s="160">
        <v>15.46</v>
      </c>
      <c r="D62" s="131">
        <v>1.3320000000000001</v>
      </c>
      <c r="E62" s="193">
        <f t="shared" si="6"/>
        <v>8.6157826649417846</v>
      </c>
      <c r="F62" s="184">
        <v>2.9540000000000002</v>
      </c>
      <c r="G62" s="66">
        <f t="shared" si="0"/>
        <v>-1.6220000000000001</v>
      </c>
      <c r="H62" s="258">
        <v>16.100000000000001</v>
      </c>
      <c r="I62" s="110">
        <v>2.085</v>
      </c>
      <c r="J62" s="277">
        <f t="shared" si="10"/>
        <v>12.950310559006208</v>
      </c>
      <c r="K62" s="193">
        <v>3.4750000000000001</v>
      </c>
      <c r="L62" s="196">
        <f t="shared" si="11"/>
        <v>-1.3900000000000001</v>
      </c>
      <c r="M62" s="79">
        <f t="shared" si="12"/>
        <v>15.653153153153152</v>
      </c>
      <c r="N62" s="58">
        <f t="shared" si="13"/>
        <v>11.763710223425862</v>
      </c>
      <c r="O62" s="117">
        <f t="shared" si="7"/>
        <v>3.8894429297272897</v>
      </c>
      <c r="P62" s="98"/>
      <c r="Q62" s="3" t="s">
        <v>145</v>
      </c>
    </row>
    <row r="63" spans="1:17" s="1" customFormat="1" ht="15.75" x14ac:dyDescent="0.2">
      <c r="A63" s="83">
        <f t="shared" si="5"/>
        <v>0.2</v>
      </c>
      <c r="B63" s="164" t="s">
        <v>34</v>
      </c>
      <c r="C63" s="160" t="s">
        <v>155</v>
      </c>
      <c r="D63" s="131">
        <v>0.2</v>
      </c>
      <c r="E63" s="193">
        <f t="shared" si="6"/>
        <v>0</v>
      </c>
      <c r="F63" s="184">
        <v>0</v>
      </c>
      <c r="G63" s="66">
        <f t="shared" si="0"/>
        <v>0.2</v>
      </c>
      <c r="H63" s="258">
        <v>0.8</v>
      </c>
      <c r="I63" s="110">
        <v>0.2</v>
      </c>
      <c r="J63" s="277">
        <f t="shared" si="10"/>
        <v>25</v>
      </c>
      <c r="K63" s="193">
        <v>0</v>
      </c>
      <c r="L63" s="196">
        <f t="shared" si="11"/>
        <v>0.2</v>
      </c>
      <c r="M63" s="79">
        <f t="shared" si="12"/>
        <v>10</v>
      </c>
      <c r="N63" s="58" t="str">
        <f t="shared" si="13"/>
        <v/>
      </c>
      <c r="O63" s="117">
        <f t="shared" si="7"/>
        <v>0</v>
      </c>
      <c r="P63" s="98"/>
      <c r="Q63" s="3" t="s">
        <v>145</v>
      </c>
    </row>
    <row r="64" spans="1:17" s="1" customFormat="1" ht="14.25" customHeight="1" x14ac:dyDescent="0.2">
      <c r="A64" s="83">
        <f t="shared" si="5"/>
        <v>1.5</v>
      </c>
      <c r="B64" s="164" t="s">
        <v>35</v>
      </c>
      <c r="C64" s="160" t="s">
        <v>155</v>
      </c>
      <c r="D64" s="131">
        <v>1.5</v>
      </c>
      <c r="E64" s="193">
        <f t="shared" si="6"/>
        <v>0</v>
      </c>
      <c r="F64" s="184">
        <v>4.5</v>
      </c>
      <c r="G64" s="67">
        <f t="shared" si="0"/>
        <v>-3</v>
      </c>
      <c r="H64" s="259">
        <v>6.6</v>
      </c>
      <c r="I64" s="110">
        <v>2.9</v>
      </c>
      <c r="J64" s="274">
        <f t="shared" si="10"/>
        <v>43.939393939393938</v>
      </c>
      <c r="K64" s="193">
        <v>5.5</v>
      </c>
      <c r="L64" s="201">
        <f t="shared" si="11"/>
        <v>-2.6</v>
      </c>
      <c r="M64" s="79">
        <f t="shared" si="12"/>
        <v>19.333333333333332</v>
      </c>
      <c r="N64" s="58">
        <f t="shared" si="13"/>
        <v>12.222222222222223</v>
      </c>
      <c r="O64" s="117">
        <f t="shared" si="7"/>
        <v>7.1111111111111089</v>
      </c>
      <c r="P64" s="98"/>
      <c r="Q64" s="3" t="s">
        <v>145</v>
      </c>
    </row>
    <row r="65" spans="1:17" s="1" customFormat="1" ht="15.75" hidden="1" x14ac:dyDescent="0.2">
      <c r="A65" s="83" t="str">
        <f t="shared" si="5"/>
        <v>x</v>
      </c>
      <c r="B65" s="159" t="s">
        <v>36</v>
      </c>
      <c r="C65" s="160">
        <v>1.4359999999999999</v>
      </c>
      <c r="D65" s="131">
        <v>0</v>
      </c>
      <c r="E65" s="193">
        <f t="shared" si="6"/>
        <v>0</v>
      </c>
      <c r="F65" s="184">
        <v>0</v>
      </c>
      <c r="G65" s="66">
        <f t="shared" si="0"/>
        <v>0</v>
      </c>
      <c r="H65" s="258">
        <v>1</v>
      </c>
      <c r="I65" s="110">
        <v>0</v>
      </c>
      <c r="J65" s="277">
        <f t="shared" si="10"/>
        <v>0</v>
      </c>
      <c r="K65" s="193">
        <v>0</v>
      </c>
      <c r="L65" s="196">
        <f t="shared" si="11"/>
        <v>0</v>
      </c>
      <c r="M65" s="77" t="str">
        <f t="shared" si="12"/>
        <v/>
      </c>
      <c r="N65" s="58" t="str">
        <f t="shared" si="13"/>
        <v/>
      </c>
      <c r="O65" s="117">
        <f t="shared" si="7"/>
        <v>0</v>
      </c>
      <c r="P65" s="98"/>
      <c r="Q65" s="3" t="s">
        <v>145</v>
      </c>
    </row>
    <row r="66" spans="1:17" s="1" customFormat="1" ht="15.75" hidden="1" x14ac:dyDescent="0.2">
      <c r="A66" s="83" t="str">
        <f t="shared" si="5"/>
        <v>x</v>
      </c>
      <c r="B66" s="164" t="s">
        <v>37</v>
      </c>
      <c r="C66" s="160">
        <v>0.58499999999999996</v>
      </c>
      <c r="D66" s="131">
        <v>0</v>
      </c>
      <c r="E66" s="193">
        <f t="shared" si="6"/>
        <v>0</v>
      </c>
      <c r="F66" s="184">
        <v>0</v>
      </c>
      <c r="G66" s="66">
        <f t="shared" si="0"/>
        <v>0</v>
      </c>
      <c r="H66" s="258"/>
      <c r="I66" s="110">
        <v>0</v>
      </c>
      <c r="J66" s="277" t="str">
        <f t="shared" si="10"/>
        <v/>
      </c>
      <c r="K66" s="193">
        <v>0</v>
      </c>
      <c r="L66" s="196">
        <f t="shared" si="11"/>
        <v>0</v>
      </c>
      <c r="M66" s="77" t="str">
        <f t="shared" si="12"/>
        <v/>
      </c>
      <c r="N66" s="58" t="str">
        <f t="shared" si="13"/>
        <v/>
      </c>
      <c r="O66" s="117">
        <f t="shared" si="7"/>
        <v>0</v>
      </c>
      <c r="P66" s="98"/>
      <c r="Q66" s="3" t="s">
        <v>145</v>
      </c>
    </row>
    <row r="67" spans="1:17" s="1" customFormat="1" ht="15.75" hidden="1" x14ac:dyDescent="0.2">
      <c r="A67" s="83" t="str">
        <f t="shared" si="5"/>
        <v>x</v>
      </c>
      <c r="B67" s="164" t="s">
        <v>38</v>
      </c>
      <c r="C67" s="160">
        <v>5.7160000000000002</v>
      </c>
      <c r="D67" s="131">
        <v>0</v>
      </c>
      <c r="E67" s="193">
        <f t="shared" si="6"/>
        <v>0</v>
      </c>
      <c r="F67" s="184">
        <v>3.68</v>
      </c>
      <c r="G67" s="66">
        <f t="shared" si="0"/>
        <v>-3.68</v>
      </c>
      <c r="H67" s="258">
        <v>3.992</v>
      </c>
      <c r="I67" s="110">
        <v>0</v>
      </c>
      <c r="J67" s="277">
        <f t="shared" si="10"/>
        <v>0</v>
      </c>
      <c r="K67" s="193">
        <v>3.3479999999999999</v>
      </c>
      <c r="L67" s="196">
        <f t="shared" si="11"/>
        <v>-3.3479999999999999</v>
      </c>
      <c r="M67" s="77" t="str">
        <f t="shared" si="12"/>
        <v/>
      </c>
      <c r="N67" s="58">
        <f t="shared" si="13"/>
        <v>9.0978260869565215</v>
      </c>
      <c r="O67" s="117">
        <f t="shared" si="7"/>
        <v>0</v>
      </c>
      <c r="P67" s="98"/>
      <c r="Q67" s="3" t="s">
        <v>145</v>
      </c>
    </row>
    <row r="68" spans="1:17" s="7" customFormat="1" ht="15.75" hidden="1" customHeight="1" x14ac:dyDescent="0.25">
      <c r="A68" s="83" t="str">
        <f t="shared" si="5"/>
        <v>x</v>
      </c>
      <c r="B68" s="165" t="s">
        <v>124</v>
      </c>
      <c r="C68" s="163">
        <v>85.301199999999994</v>
      </c>
      <c r="D68" s="181">
        <f>SUM(D69:D74)</f>
        <v>0</v>
      </c>
      <c r="E68" s="194">
        <f t="shared" si="6"/>
        <v>0</v>
      </c>
      <c r="F68" s="183">
        <f>SUM(F69:F74)</f>
        <v>0</v>
      </c>
      <c r="G68" s="86">
        <f t="shared" si="0"/>
        <v>0</v>
      </c>
      <c r="H68" s="265">
        <v>90.899999999999991</v>
      </c>
      <c r="I68" s="246">
        <f>SUM(I69:I74)</f>
        <v>0</v>
      </c>
      <c r="J68" s="280">
        <f t="shared" si="10"/>
        <v>0</v>
      </c>
      <c r="K68" s="194">
        <f>SUM(K69:K74)</f>
        <v>0</v>
      </c>
      <c r="L68" s="209">
        <f t="shared" si="11"/>
        <v>0</v>
      </c>
      <c r="M68" s="84" t="str">
        <f t="shared" si="12"/>
        <v/>
      </c>
      <c r="N68" s="85" t="str">
        <f t="shared" si="13"/>
        <v/>
      </c>
      <c r="O68" s="107">
        <f t="shared" si="7"/>
        <v>0</v>
      </c>
      <c r="P68" s="127"/>
      <c r="Q68" s="93" t="s">
        <v>145</v>
      </c>
    </row>
    <row r="69" spans="1:17" s="1" customFormat="1" ht="15.75" hidden="1" x14ac:dyDescent="0.2">
      <c r="A69" s="83" t="str">
        <f t="shared" si="5"/>
        <v>x</v>
      </c>
      <c r="B69" s="164" t="s">
        <v>91</v>
      </c>
      <c r="C69" s="160">
        <v>23.592700000000001</v>
      </c>
      <c r="D69" s="131">
        <v>0</v>
      </c>
      <c r="E69" s="193">
        <f t="shared" si="6"/>
        <v>0</v>
      </c>
      <c r="F69" s="184">
        <v>0</v>
      </c>
      <c r="G69" s="66">
        <f t="shared" ref="G69:G101" si="14">IFERROR(D69-F69,"")</f>
        <v>0</v>
      </c>
      <c r="H69" s="258">
        <v>18.7</v>
      </c>
      <c r="I69" s="110">
        <v>0</v>
      </c>
      <c r="J69" s="277">
        <f t="shared" ref="J69:J100" si="15">IFERROR(I69/H69*100,"")</f>
        <v>0</v>
      </c>
      <c r="K69" s="193">
        <v>0</v>
      </c>
      <c r="L69" s="196">
        <f t="shared" ref="L69:L100" si="16">IFERROR(I69-K69,"")</f>
        <v>0</v>
      </c>
      <c r="M69" s="79" t="str">
        <f t="shared" ref="M69:M101" si="17">IFERROR(IF(D69&gt;0,I69/D69*10,""),"")</f>
        <v/>
      </c>
      <c r="N69" s="58" t="str">
        <f t="shared" ref="N69:N101" si="18">IFERROR(IF(F69&gt;0,K69/F69*10,""),"")</f>
        <v/>
      </c>
      <c r="O69" s="117">
        <f t="shared" si="7"/>
        <v>0</v>
      </c>
      <c r="P69" s="98"/>
      <c r="Q69" s="3" t="s">
        <v>145</v>
      </c>
    </row>
    <row r="70" spans="1:17" s="1" customFormat="1" ht="15.75" hidden="1" x14ac:dyDescent="0.2">
      <c r="A70" s="83" t="str">
        <f t="shared" ref="A70:A101" si="19">IF(OR(D70="",D70=0),"x",D70)</f>
        <v>x</v>
      </c>
      <c r="B70" s="166" t="s">
        <v>39</v>
      </c>
      <c r="C70" s="160">
        <v>24.749199999999998</v>
      </c>
      <c r="D70" s="131">
        <v>0</v>
      </c>
      <c r="E70" s="193">
        <f t="shared" ref="E70:E101" si="20">IFERROR(D70/C70*100,0)</f>
        <v>0</v>
      </c>
      <c r="F70" s="184">
        <v>0</v>
      </c>
      <c r="G70" s="66">
        <f t="shared" si="14"/>
        <v>0</v>
      </c>
      <c r="H70" s="258">
        <v>34.4</v>
      </c>
      <c r="I70" s="110">
        <v>0</v>
      </c>
      <c r="J70" s="277">
        <f t="shared" si="15"/>
        <v>0</v>
      </c>
      <c r="K70" s="193">
        <v>0</v>
      </c>
      <c r="L70" s="196">
        <f t="shared" si="16"/>
        <v>0</v>
      </c>
      <c r="M70" s="79" t="str">
        <f t="shared" si="17"/>
        <v/>
      </c>
      <c r="N70" s="58" t="str">
        <f t="shared" si="18"/>
        <v/>
      </c>
      <c r="O70" s="117">
        <f t="shared" ref="O70:O101" si="21">IFERROR(M70-N70,0)</f>
        <v>0</v>
      </c>
      <c r="P70" s="98"/>
      <c r="Q70" s="3" t="s">
        <v>145</v>
      </c>
    </row>
    <row r="71" spans="1:17" s="1" customFormat="1" ht="15" hidden="1" customHeight="1" x14ac:dyDescent="0.2">
      <c r="A71" s="83" t="str">
        <f t="shared" si="19"/>
        <v>x</v>
      </c>
      <c r="B71" s="164" t="s">
        <v>40</v>
      </c>
      <c r="C71" s="160">
        <v>24.974299999999999</v>
      </c>
      <c r="D71" s="131">
        <v>0</v>
      </c>
      <c r="E71" s="193">
        <f t="shared" si="20"/>
        <v>0</v>
      </c>
      <c r="F71" s="184">
        <v>0</v>
      </c>
      <c r="G71" s="66">
        <f t="shared" si="14"/>
        <v>0</v>
      </c>
      <c r="H71" s="258">
        <v>27.2</v>
      </c>
      <c r="I71" s="110">
        <v>0</v>
      </c>
      <c r="J71" s="277">
        <f t="shared" si="15"/>
        <v>0</v>
      </c>
      <c r="K71" s="193">
        <v>0</v>
      </c>
      <c r="L71" s="196">
        <f t="shared" si="16"/>
        <v>0</v>
      </c>
      <c r="M71" s="79" t="str">
        <f t="shared" si="17"/>
        <v/>
      </c>
      <c r="N71" s="58" t="str">
        <f t="shared" si="18"/>
        <v/>
      </c>
      <c r="O71" s="117">
        <f t="shared" si="21"/>
        <v>0</v>
      </c>
      <c r="P71" s="98"/>
      <c r="Q71" s="3" t="s">
        <v>145</v>
      </c>
    </row>
    <row r="72" spans="1:17" s="1" customFormat="1" ht="14.45" hidden="1" customHeight="1" x14ac:dyDescent="0.2">
      <c r="A72" s="83" t="str">
        <f t="shared" si="19"/>
        <v>x</v>
      </c>
      <c r="B72" s="164" t="s">
        <v>122</v>
      </c>
      <c r="C72" s="160"/>
      <c r="D72" s="131" t="s">
        <v>122</v>
      </c>
      <c r="E72" s="193">
        <f t="shared" si="20"/>
        <v>0</v>
      </c>
      <c r="F72" s="184" t="s">
        <v>122</v>
      </c>
      <c r="G72" s="66" t="str">
        <f t="shared" si="14"/>
        <v/>
      </c>
      <c r="H72" s="258"/>
      <c r="I72" s="110" t="s">
        <v>122</v>
      </c>
      <c r="J72" s="277" t="str">
        <f t="shared" si="15"/>
        <v/>
      </c>
      <c r="K72" s="193" t="s">
        <v>122</v>
      </c>
      <c r="L72" s="196" t="str">
        <f t="shared" si="16"/>
        <v/>
      </c>
      <c r="M72" s="79" t="str">
        <f t="shared" si="17"/>
        <v/>
      </c>
      <c r="N72" s="58" t="str">
        <f t="shared" si="18"/>
        <v/>
      </c>
      <c r="O72" s="117">
        <f t="shared" si="21"/>
        <v>0</v>
      </c>
      <c r="P72" s="98"/>
      <c r="Q72" s="3" t="s">
        <v>145</v>
      </c>
    </row>
    <row r="73" spans="1:17" s="1" customFormat="1" ht="15" hidden="1" customHeight="1" x14ac:dyDescent="0.2">
      <c r="A73" s="83" t="str">
        <f t="shared" si="19"/>
        <v>x</v>
      </c>
      <c r="B73" s="164" t="s">
        <v>122</v>
      </c>
      <c r="C73" s="160"/>
      <c r="D73" s="131" t="s">
        <v>122</v>
      </c>
      <c r="E73" s="193">
        <f t="shared" si="20"/>
        <v>0</v>
      </c>
      <c r="F73" s="184" t="s">
        <v>122</v>
      </c>
      <c r="G73" s="66" t="str">
        <f t="shared" si="14"/>
        <v/>
      </c>
      <c r="H73" s="258"/>
      <c r="I73" s="110" t="s">
        <v>122</v>
      </c>
      <c r="J73" s="277" t="str">
        <f t="shared" si="15"/>
        <v/>
      </c>
      <c r="K73" s="193" t="s">
        <v>122</v>
      </c>
      <c r="L73" s="196" t="str">
        <f t="shared" si="16"/>
        <v/>
      </c>
      <c r="M73" s="79" t="str">
        <f t="shared" si="17"/>
        <v/>
      </c>
      <c r="N73" s="58" t="str">
        <f t="shared" si="18"/>
        <v/>
      </c>
      <c r="O73" s="117">
        <f t="shared" si="21"/>
        <v>0</v>
      </c>
      <c r="P73" s="98"/>
      <c r="Q73" s="3" t="s">
        <v>145</v>
      </c>
    </row>
    <row r="74" spans="1:17" s="1" customFormat="1" ht="15.75" hidden="1" x14ac:dyDescent="0.2">
      <c r="A74" s="83" t="str">
        <f t="shared" si="19"/>
        <v>x</v>
      </c>
      <c r="B74" s="164" t="s">
        <v>41</v>
      </c>
      <c r="C74" s="160">
        <v>11.984999999999999</v>
      </c>
      <c r="D74" s="131">
        <v>0</v>
      </c>
      <c r="E74" s="193">
        <f t="shared" si="20"/>
        <v>0</v>
      </c>
      <c r="F74" s="184">
        <v>0</v>
      </c>
      <c r="G74" s="66">
        <f t="shared" si="14"/>
        <v>0</v>
      </c>
      <c r="H74" s="258">
        <v>10.6</v>
      </c>
      <c r="I74" s="110">
        <v>0</v>
      </c>
      <c r="J74" s="277">
        <f t="shared" si="15"/>
        <v>0</v>
      </c>
      <c r="K74" s="193">
        <v>0</v>
      </c>
      <c r="L74" s="196">
        <f t="shared" si="16"/>
        <v>0</v>
      </c>
      <c r="M74" s="79" t="str">
        <f t="shared" si="17"/>
        <v/>
      </c>
      <c r="N74" s="58" t="str">
        <f t="shared" si="18"/>
        <v/>
      </c>
      <c r="O74" s="117">
        <f t="shared" si="21"/>
        <v>0</v>
      </c>
      <c r="P74" s="98"/>
      <c r="Q74" s="3" t="s">
        <v>145</v>
      </c>
    </row>
    <row r="75" spans="1:17" s="7" customFormat="1" ht="15.75" customHeight="1" x14ac:dyDescent="0.25">
      <c r="A75" s="83">
        <f t="shared" si="19"/>
        <v>1</v>
      </c>
      <c r="B75" s="162" t="s">
        <v>42</v>
      </c>
      <c r="C75" s="163">
        <v>937.91179</v>
      </c>
      <c r="D75" s="181">
        <f>SUM(D76:D88)</f>
        <v>1</v>
      </c>
      <c r="E75" s="194">
        <f t="shared" si="20"/>
        <v>0.10661983468615956</v>
      </c>
      <c r="F75" s="185">
        <f>SUM(F76:F88)</f>
        <v>1.111</v>
      </c>
      <c r="G75" s="80">
        <f t="shared" si="14"/>
        <v>-0.11099999999999999</v>
      </c>
      <c r="H75" s="190">
        <v>1137.23369</v>
      </c>
      <c r="I75" s="111">
        <f>SUM(I76:I88)</f>
        <v>1.1000000000000001</v>
      </c>
      <c r="J75" s="61">
        <f t="shared" si="15"/>
        <v>9.6725942053299527E-2</v>
      </c>
      <c r="K75" s="194">
        <f>SUM(K76:K88)</f>
        <v>2.2490000000000001</v>
      </c>
      <c r="L75" s="200">
        <f t="shared" si="16"/>
        <v>-1.149</v>
      </c>
      <c r="M75" s="54">
        <f t="shared" si="17"/>
        <v>11</v>
      </c>
      <c r="N75" s="56">
        <f t="shared" si="18"/>
        <v>20.243024302430243</v>
      </c>
      <c r="O75" s="80">
        <f t="shared" si="21"/>
        <v>-9.2430243024302428</v>
      </c>
      <c r="P75" s="127"/>
      <c r="Q75" s="93" t="s">
        <v>145</v>
      </c>
    </row>
    <row r="76" spans="1:17" s="1" customFormat="1" ht="15" hidden="1" customHeight="1" x14ac:dyDescent="0.2">
      <c r="A76" s="83" t="str">
        <f t="shared" si="19"/>
        <v>x</v>
      </c>
      <c r="B76" s="164" t="s">
        <v>125</v>
      </c>
      <c r="C76" s="160"/>
      <c r="D76" s="131" t="s">
        <v>122</v>
      </c>
      <c r="E76" s="193">
        <f t="shared" si="20"/>
        <v>0</v>
      </c>
      <c r="F76" s="184" t="s">
        <v>122</v>
      </c>
      <c r="G76" s="67" t="str">
        <f t="shared" si="14"/>
        <v/>
      </c>
      <c r="H76" s="259"/>
      <c r="I76" s="110" t="s">
        <v>122</v>
      </c>
      <c r="J76" s="274" t="str">
        <f t="shared" si="15"/>
        <v/>
      </c>
      <c r="K76" s="193" t="s">
        <v>122</v>
      </c>
      <c r="L76" s="201" t="str">
        <f t="shared" si="16"/>
        <v/>
      </c>
      <c r="M76" s="79" t="str">
        <f t="shared" si="17"/>
        <v/>
      </c>
      <c r="N76" s="58" t="str">
        <f t="shared" si="18"/>
        <v/>
      </c>
      <c r="O76" s="117">
        <f t="shared" si="21"/>
        <v>0</v>
      </c>
      <c r="P76" s="98"/>
      <c r="Q76" s="3" t="s">
        <v>146</v>
      </c>
    </row>
    <row r="77" spans="1:17" s="1" customFormat="1" ht="15" hidden="1" customHeight="1" x14ac:dyDescent="0.2">
      <c r="A77" s="83" t="str">
        <f t="shared" si="19"/>
        <v>x</v>
      </c>
      <c r="B77" s="164" t="s">
        <v>126</v>
      </c>
      <c r="C77" s="160">
        <v>0.64500000000000002</v>
      </c>
      <c r="D77" s="131" t="s">
        <v>122</v>
      </c>
      <c r="E77" s="193">
        <f t="shared" si="20"/>
        <v>0</v>
      </c>
      <c r="F77" s="184" t="s">
        <v>122</v>
      </c>
      <c r="G77" s="67" t="str">
        <f t="shared" si="14"/>
        <v/>
      </c>
      <c r="H77" s="259"/>
      <c r="I77" s="110" t="s">
        <v>122</v>
      </c>
      <c r="J77" s="274" t="str">
        <f t="shared" si="15"/>
        <v/>
      </c>
      <c r="K77" s="193" t="s">
        <v>122</v>
      </c>
      <c r="L77" s="201" t="str">
        <f t="shared" si="16"/>
        <v/>
      </c>
      <c r="M77" s="79" t="str">
        <f t="shared" si="17"/>
        <v/>
      </c>
      <c r="N77" s="58" t="str">
        <f t="shared" si="18"/>
        <v/>
      </c>
      <c r="O77" s="117">
        <f t="shared" si="21"/>
        <v>0</v>
      </c>
      <c r="P77" s="98"/>
      <c r="Q77" s="3" t="s">
        <v>145</v>
      </c>
    </row>
    <row r="78" spans="1:17" s="1" customFormat="1" ht="15.75" hidden="1" x14ac:dyDescent="0.2">
      <c r="A78" s="83" t="str">
        <f t="shared" si="19"/>
        <v>x</v>
      </c>
      <c r="B78" s="164" t="s">
        <v>127</v>
      </c>
      <c r="C78" s="160">
        <v>9.7140000000000004</v>
      </c>
      <c r="D78" s="131" t="s">
        <v>122</v>
      </c>
      <c r="E78" s="193">
        <f t="shared" si="20"/>
        <v>0</v>
      </c>
      <c r="F78" s="184" t="s">
        <v>122</v>
      </c>
      <c r="G78" s="66" t="str">
        <f t="shared" si="14"/>
        <v/>
      </c>
      <c r="H78" s="258">
        <v>10.4</v>
      </c>
      <c r="I78" s="110" t="s">
        <v>122</v>
      </c>
      <c r="J78" s="277" t="str">
        <f t="shared" si="15"/>
        <v/>
      </c>
      <c r="K78" s="193" t="s">
        <v>122</v>
      </c>
      <c r="L78" s="196" t="str">
        <f t="shared" si="16"/>
        <v/>
      </c>
      <c r="M78" s="79" t="str">
        <f t="shared" si="17"/>
        <v/>
      </c>
      <c r="N78" s="58" t="str">
        <f t="shared" si="18"/>
        <v/>
      </c>
      <c r="O78" s="117">
        <f t="shared" si="21"/>
        <v>0</v>
      </c>
      <c r="P78" s="98"/>
      <c r="Q78" s="3" t="s">
        <v>145</v>
      </c>
    </row>
    <row r="79" spans="1:17" s="1" customFormat="1" ht="15.75" x14ac:dyDescent="0.2">
      <c r="A79" s="83">
        <f t="shared" si="19"/>
        <v>1</v>
      </c>
      <c r="B79" s="164" t="s">
        <v>43</v>
      </c>
      <c r="C79" s="160">
        <v>196.20374000000001</v>
      </c>
      <c r="D79" s="131">
        <v>1</v>
      </c>
      <c r="E79" s="193">
        <f t="shared" si="20"/>
        <v>0.50967428041891549</v>
      </c>
      <c r="F79" s="184">
        <v>0</v>
      </c>
      <c r="G79" s="66">
        <f t="shared" si="14"/>
        <v>1</v>
      </c>
      <c r="H79" s="258">
        <v>229.2</v>
      </c>
      <c r="I79" s="110">
        <v>1.1000000000000001</v>
      </c>
      <c r="J79" s="277">
        <f t="shared" si="15"/>
        <v>0.47993019197207687</v>
      </c>
      <c r="K79" s="193">
        <v>0</v>
      </c>
      <c r="L79" s="196">
        <f t="shared" si="16"/>
        <v>1.1000000000000001</v>
      </c>
      <c r="M79" s="79">
        <f t="shared" si="17"/>
        <v>11</v>
      </c>
      <c r="N79" s="58" t="str">
        <f t="shared" si="18"/>
        <v/>
      </c>
      <c r="O79" s="117">
        <f t="shared" si="21"/>
        <v>0</v>
      </c>
      <c r="P79" s="98"/>
      <c r="Q79" s="3" t="s">
        <v>145</v>
      </c>
    </row>
    <row r="80" spans="1:17" s="1" customFormat="1" ht="15.75" hidden="1" x14ac:dyDescent="0.2">
      <c r="A80" s="83" t="str">
        <f t="shared" si="19"/>
        <v>x</v>
      </c>
      <c r="B80" s="164" t="s">
        <v>44</v>
      </c>
      <c r="C80" s="160">
        <v>234.90905000000001</v>
      </c>
      <c r="D80" s="131">
        <v>0</v>
      </c>
      <c r="E80" s="193">
        <f t="shared" si="20"/>
        <v>0</v>
      </c>
      <c r="F80" s="184">
        <v>0</v>
      </c>
      <c r="G80" s="66">
        <f t="shared" si="14"/>
        <v>0</v>
      </c>
      <c r="H80" s="258">
        <v>393.48369000000002</v>
      </c>
      <c r="I80" s="110">
        <v>0</v>
      </c>
      <c r="J80" s="277">
        <f t="shared" si="15"/>
        <v>0</v>
      </c>
      <c r="K80" s="193">
        <v>0</v>
      </c>
      <c r="L80" s="196">
        <f t="shared" si="16"/>
        <v>0</v>
      </c>
      <c r="M80" s="79" t="str">
        <f t="shared" si="17"/>
        <v/>
      </c>
      <c r="N80" s="58" t="str">
        <f t="shared" si="18"/>
        <v/>
      </c>
      <c r="O80" s="117">
        <f t="shared" si="21"/>
        <v>0</v>
      </c>
      <c r="P80" s="98"/>
      <c r="Q80" s="3" t="s">
        <v>145</v>
      </c>
    </row>
    <row r="81" spans="1:17" s="1" customFormat="1" ht="15" hidden="1" customHeight="1" x14ac:dyDescent="0.2">
      <c r="A81" s="83" t="str">
        <f t="shared" si="19"/>
        <v>x</v>
      </c>
      <c r="B81" s="164" t="s">
        <v>122</v>
      </c>
      <c r="C81" s="160"/>
      <c r="D81" s="131" t="s">
        <v>122</v>
      </c>
      <c r="E81" s="193">
        <f t="shared" si="20"/>
        <v>0</v>
      </c>
      <c r="F81" s="184" t="s">
        <v>122</v>
      </c>
      <c r="G81" s="66" t="str">
        <f t="shared" si="14"/>
        <v/>
      </c>
      <c r="H81" s="258"/>
      <c r="I81" s="110" t="s">
        <v>122</v>
      </c>
      <c r="J81" s="277" t="str">
        <f t="shared" si="15"/>
        <v/>
      </c>
      <c r="K81" s="193" t="s">
        <v>122</v>
      </c>
      <c r="L81" s="196" t="str">
        <f t="shared" si="16"/>
        <v/>
      </c>
      <c r="M81" s="79" t="str">
        <f t="shared" si="17"/>
        <v/>
      </c>
      <c r="N81" s="58" t="str">
        <f t="shared" si="18"/>
        <v/>
      </c>
      <c r="O81" s="117">
        <f t="shared" si="21"/>
        <v>0</v>
      </c>
      <c r="P81" s="98"/>
      <c r="Q81" s="3" t="s">
        <v>145</v>
      </c>
    </row>
    <row r="82" spans="1:17" s="1" customFormat="1" ht="15" hidden="1" customHeight="1" x14ac:dyDescent="0.2">
      <c r="A82" s="83" t="str">
        <f t="shared" si="19"/>
        <v>x</v>
      </c>
      <c r="B82" s="164" t="s">
        <v>122</v>
      </c>
      <c r="C82" s="160"/>
      <c r="D82" s="131" t="s">
        <v>122</v>
      </c>
      <c r="E82" s="193">
        <f t="shared" si="20"/>
        <v>0</v>
      </c>
      <c r="F82" s="184" t="s">
        <v>122</v>
      </c>
      <c r="G82" s="66" t="str">
        <f t="shared" si="14"/>
        <v/>
      </c>
      <c r="H82" s="258"/>
      <c r="I82" s="110" t="s">
        <v>122</v>
      </c>
      <c r="J82" s="277" t="str">
        <f t="shared" si="15"/>
        <v/>
      </c>
      <c r="K82" s="193" t="s">
        <v>122</v>
      </c>
      <c r="L82" s="196" t="str">
        <f t="shared" si="16"/>
        <v/>
      </c>
      <c r="M82" s="79" t="str">
        <f t="shared" si="17"/>
        <v/>
      </c>
      <c r="N82" s="58" t="str">
        <f t="shared" si="18"/>
        <v/>
      </c>
      <c r="O82" s="117">
        <f t="shared" si="21"/>
        <v>0</v>
      </c>
      <c r="P82" s="98"/>
      <c r="Q82" s="3" t="s">
        <v>145</v>
      </c>
    </row>
    <row r="83" spans="1:17" s="1" customFormat="1" ht="15.75" hidden="1" x14ac:dyDescent="0.2">
      <c r="A83" s="83" t="str">
        <f t="shared" si="19"/>
        <v>x</v>
      </c>
      <c r="B83" s="164" t="s">
        <v>45</v>
      </c>
      <c r="C83" s="160">
        <v>78.471000000000004</v>
      </c>
      <c r="D83" s="131">
        <v>0</v>
      </c>
      <c r="E83" s="193">
        <f t="shared" si="20"/>
        <v>0</v>
      </c>
      <c r="F83" s="184">
        <v>0</v>
      </c>
      <c r="G83" s="66">
        <f t="shared" si="14"/>
        <v>0</v>
      </c>
      <c r="H83" s="258">
        <v>116.4</v>
      </c>
      <c r="I83" s="110">
        <v>0</v>
      </c>
      <c r="J83" s="277">
        <f t="shared" si="15"/>
        <v>0</v>
      </c>
      <c r="K83" s="193">
        <v>0</v>
      </c>
      <c r="L83" s="196">
        <f t="shared" si="16"/>
        <v>0</v>
      </c>
      <c r="M83" s="79" t="str">
        <f t="shared" si="17"/>
        <v/>
      </c>
      <c r="N83" s="58" t="str">
        <f t="shared" si="18"/>
        <v/>
      </c>
      <c r="O83" s="117">
        <f t="shared" si="21"/>
        <v>0</v>
      </c>
      <c r="P83" s="98"/>
      <c r="Q83" s="3" t="s">
        <v>145</v>
      </c>
    </row>
    <row r="84" spans="1:17" s="1" customFormat="1" ht="15" hidden="1" customHeight="1" x14ac:dyDescent="0.2">
      <c r="A84" s="83" t="str">
        <f t="shared" si="19"/>
        <v>x</v>
      </c>
      <c r="B84" s="164" t="s">
        <v>122</v>
      </c>
      <c r="C84" s="160"/>
      <c r="D84" s="131" t="s">
        <v>122</v>
      </c>
      <c r="E84" s="193">
        <f t="shared" si="20"/>
        <v>0</v>
      </c>
      <c r="F84" s="184" t="s">
        <v>122</v>
      </c>
      <c r="G84" s="66" t="str">
        <f t="shared" si="14"/>
        <v/>
      </c>
      <c r="H84" s="258"/>
      <c r="I84" s="110" t="s">
        <v>122</v>
      </c>
      <c r="J84" s="277" t="str">
        <f t="shared" si="15"/>
        <v/>
      </c>
      <c r="K84" s="193" t="s">
        <v>122</v>
      </c>
      <c r="L84" s="196" t="str">
        <f t="shared" si="16"/>
        <v/>
      </c>
      <c r="M84" s="79" t="str">
        <f t="shared" si="17"/>
        <v/>
      </c>
      <c r="N84" s="58" t="str">
        <f t="shared" si="18"/>
        <v/>
      </c>
      <c r="O84" s="117">
        <f t="shared" si="21"/>
        <v>0</v>
      </c>
      <c r="P84" s="98"/>
      <c r="Q84" s="3" t="s">
        <v>145</v>
      </c>
    </row>
    <row r="85" spans="1:17" s="1" customFormat="1" ht="15.75" hidden="1" x14ac:dyDescent="0.2">
      <c r="A85" s="83" t="str">
        <f t="shared" si="19"/>
        <v>x</v>
      </c>
      <c r="B85" s="164" t="s">
        <v>46</v>
      </c>
      <c r="C85" s="160">
        <v>134.25190000000001</v>
      </c>
      <c r="D85" s="131">
        <v>0</v>
      </c>
      <c r="E85" s="193">
        <f t="shared" si="20"/>
        <v>0</v>
      </c>
      <c r="F85" s="184">
        <v>0</v>
      </c>
      <c r="G85" s="66">
        <f t="shared" si="14"/>
        <v>0</v>
      </c>
      <c r="H85" s="258">
        <v>107.6</v>
      </c>
      <c r="I85" s="110">
        <v>0</v>
      </c>
      <c r="J85" s="277">
        <f t="shared" si="15"/>
        <v>0</v>
      </c>
      <c r="K85" s="193">
        <v>0</v>
      </c>
      <c r="L85" s="196">
        <f t="shared" si="16"/>
        <v>0</v>
      </c>
      <c r="M85" s="79" t="str">
        <f t="shared" si="17"/>
        <v/>
      </c>
      <c r="N85" s="58" t="str">
        <f t="shared" si="18"/>
        <v/>
      </c>
      <c r="O85" s="117">
        <f t="shared" si="21"/>
        <v>0</v>
      </c>
      <c r="P85" s="98"/>
      <c r="Q85" s="3" t="s">
        <v>145</v>
      </c>
    </row>
    <row r="86" spans="1:17" s="1" customFormat="1" ht="15.75" hidden="1" x14ac:dyDescent="0.2">
      <c r="A86" s="83" t="str">
        <f t="shared" si="19"/>
        <v>x</v>
      </c>
      <c r="B86" s="164" t="s">
        <v>47</v>
      </c>
      <c r="C86" s="160">
        <v>149.10526999999999</v>
      </c>
      <c r="D86" s="131">
        <v>0</v>
      </c>
      <c r="E86" s="193">
        <f t="shared" si="20"/>
        <v>0</v>
      </c>
      <c r="F86" s="184">
        <v>0</v>
      </c>
      <c r="G86" s="66">
        <f t="shared" si="14"/>
        <v>0</v>
      </c>
      <c r="H86" s="258">
        <v>156</v>
      </c>
      <c r="I86" s="110">
        <v>0</v>
      </c>
      <c r="J86" s="277">
        <f t="shared" si="15"/>
        <v>0</v>
      </c>
      <c r="K86" s="193">
        <v>0</v>
      </c>
      <c r="L86" s="196">
        <f t="shared" si="16"/>
        <v>0</v>
      </c>
      <c r="M86" s="79" t="str">
        <f t="shared" si="17"/>
        <v/>
      </c>
      <c r="N86" s="58" t="str">
        <f t="shared" si="18"/>
        <v/>
      </c>
      <c r="O86" s="117">
        <f t="shared" si="21"/>
        <v>0</v>
      </c>
      <c r="P86" s="98"/>
      <c r="Q86" s="3" t="s">
        <v>145</v>
      </c>
    </row>
    <row r="87" spans="1:17" s="1" customFormat="1" ht="15.75" hidden="1" x14ac:dyDescent="0.2">
      <c r="A87" s="83" t="str">
        <f t="shared" si="19"/>
        <v>x</v>
      </c>
      <c r="B87" s="164" t="s">
        <v>48</v>
      </c>
      <c r="C87" s="160">
        <v>109.31009</v>
      </c>
      <c r="D87" s="131">
        <v>0</v>
      </c>
      <c r="E87" s="193">
        <f t="shared" si="20"/>
        <v>0</v>
      </c>
      <c r="F87" s="184">
        <v>0</v>
      </c>
      <c r="G87" s="66">
        <f t="shared" si="14"/>
        <v>0</v>
      </c>
      <c r="H87" s="258">
        <v>83.4</v>
      </c>
      <c r="I87" s="110">
        <v>0</v>
      </c>
      <c r="J87" s="277">
        <f t="shared" si="15"/>
        <v>0</v>
      </c>
      <c r="K87" s="193">
        <v>0</v>
      </c>
      <c r="L87" s="196">
        <f t="shared" si="16"/>
        <v>0</v>
      </c>
      <c r="M87" s="79" t="str">
        <f t="shared" si="17"/>
        <v/>
      </c>
      <c r="N87" s="58" t="str">
        <f t="shared" si="18"/>
        <v/>
      </c>
      <c r="O87" s="117">
        <f t="shared" si="21"/>
        <v>0</v>
      </c>
      <c r="P87" s="98"/>
      <c r="Q87" s="3" t="s">
        <v>145</v>
      </c>
    </row>
    <row r="88" spans="1:17" s="1" customFormat="1" ht="15.75" hidden="1" x14ac:dyDescent="0.2">
      <c r="A88" s="83" t="str">
        <f t="shared" si="19"/>
        <v>x</v>
      </c>
      <c r="B88" s="159" t="s">
        <v>49</v>
      </c>
      <c r="C88" s="160">
        <v>25.301739999999999</v>
      </c>
      <c r="D88" s="131">
        <v>0</v>
      </c>
      <c r="E88" s="193">
        <f t="shared" si="20"/>
        <v>0</v>
      </c>
      <c r="F88" s="184">
        <v>1.111</v>
      </c>
      <c r="G88" s="66">
        <f t="shared" si="14"/>
        <v>-1.111</v>
      </c>
      <c r="H88" s="258">
        <v>40.75</v>
      </c>
      <c r="I88" s="110">
        <v>0</v>
      </c>
      <c r="J88" s="277">
        <f t="shared" si="15"/>
        <v>0</v>
      </c>
      <c r="K88" s="193">
        <v>2.2490000000000001</v>
      </c>
      <c r="L88" s="196">
        <f t="shared" si="16"/>
        <v>-2.2490000000000001</v>
      </c>
      <c r="M88" s="77" t="str">
        <f t="shared" si="17"/>
        <v/>
      </c>
      <c r="N88" s="58">
        <f t="shared" si="18"/>
        <v>20.243024302430243</v>
      </c>
      <c r="O88" s="117">
        <f t="shared" si="21"/>
        <v>0</v>
      </c>
      <c r="P88" s="98"/>
      <c r="Q88" s="3" t="s">
        <v>145</v>
      </c>
    </row>
    <row r="89" spans="1:17" s="7" customFormat="1" ht="15.75" hidden="1" customHeight="1" x14ac:dyDescent="0.25">
      <c r="A89" s="83" t="str">
        <f t="shared" si="19"/>
        <v>x</v>
      </c>
      <c r="B89" s="162" t="s">
        <v>50</v>
      </c>
      <c r="C89" s="163" t="s">
        <v>155</v>
      </c>
      <c r="D89" s="181">
        <f>SUM(D90:D101)</f>
        <v>0</v>
      </c>
      <c r="E89" s="194">
        <f t="shared" si="20"/>
        <v>0</v>
      </c>
      <c r="F89" s="185">
        <f>SUM(F90:F101)</f>
        <v>0</v>
      </c>
      <c r="G89" s="80">
        <f t="shared" si="14"/>
        <v>0</v>
      </c>
      <c r="H89" s="190">
        <v>20.039000000000001</v>
      </c>
      <c r="I89" s="111">
        <f>SUM(I90:I101)</f>
        <v>0</v>
      </c>
      <c r="J89" s="61">
        <f t="shared" si="15"/>
        <v>0</v>
      </c>
      <c r="K89" s="61">
        <f>SUM(K90:K101)</f>
        <v>0</v>
      </c>
      <c r="L89" s="186">
        <f t="shared" si="16"/>
        <v>0</v>
      </c>
      <c r="M89" s="54" t="str">
        <f t="shared" si="17"/>
        <v/>
      </c>
      <c r="N89" s="56" t="str">
        <f t="shared" si="18"/>
        <v/>
      </c>
      <c r="O89" s="80">
        <f t="shared" si="21"/>
        <v>0</v>
      </c>
      <c r="P89" s="127"/>
      <c r="Q89" s="93" t="s">
        <v>145</v>
      </c>
    </row>
    <row r="90" spans="1:17" s="1" customFormat="1" ht="15" hidden="1" customHeight="1" x14ac:dyDescent="0.2">
      <c r="A90" s="83" t="str">
        <f t="shared" si="19"/>
        <v>x</v>
      </c>
      <c r="B90" s="164" t="s">
        <v>92</v>
      </c>
      <c r="C90" s="160">
        <v>0.53</v>
      </c>
      <c r="D90" s="131" t="s">
        <v>122</v>
      </c>
      <c r="E90" s="193">
        <f t="shared" si="20"/>
        <v>0</v>
      </c>
      <c r="F90" s="184" t="s">
        <v>122</v>
      </c>
      <c r="G90" s="67" t="str">
        <f t="shared" si="14"/>
        <v/>
      </c>
      <c r="H90" s="259">
        <v>1.5</v>
      </c>
      <c r="I90" s="110" t="s">
        <v>122</v>
      </c>
      <c r="J90" s="274" t="str">
        <f t="shared" si="15"/>
        <v/>
      </c>
      <c r="K90" s="193" t="s">
        <v>122</v>
      </c>
      <c r="L90" s="201" t="str">
        <f t="shared" si="16"/>
        <v/>
      </c>
      <c r="M90" s="79" t="str">
        <f t="shared" si="17"/>
        <v/>
      </c>
      <c r="N90" s="58" t="str">
        <f t="shared" si="18"/>
        <v/>
      </c>
      <c r="O90" s="117">
        <f t="shared" si="21"/>
        <v>0</v>
      </c>
      <c r="P90" s="98"/>
      <c r="Q90" s="3" t="s">
        <v>145</v>
      </c>
    </row>
    <row r="91" spans="1:17" s="1" customFormat="1" ht="15" hidden="1" customHeight="1" x14ac:dyDescent="0.2">
      <c r="A91" s="83" t="str">
        <f t="shared" si="19"/>
        <v>x</v>
      </c>
      <c r="B91" s="164" t="s">
        <v>93</v>
      </c>
      <c r="C91" s="160"/>
      <c r="D91" s="131">
        <v>0</v>
      </c>
      <c r="E91" s="193">
        <f t="shared" si="20"/>
        <v>0</v>
      </c>
      <c r="F91" s="184">
        <v>0</v>
      </c>
      <c r="G91" s="66">
        <f t="shared" si="14"/>
        <v>0</v>
      </c>
      <c r="H91" s="258"/>
      <c r="I91" s="110">
        <v>0</v>
      </c>
      <c r="J91" s="277" t="str">
        <f t="shared" si="15"/>
        <v/>
      </c>
      <c r="K91" s="193">
        <v>0</v>
      </c>
      <c r="L91" s="196">
        <f t="shared" si="16"/>
        <v>0</v>
      </c>
      <c r="M91" s="79" t="str">
        <f t="shared" si="17"/>
        <v/>
      </c>
      <c r="N91" s="58" t="str">
        <f t="shared" si="18"/>
        <v/>
      </c>
      <c r="O91" s="117">
        <f t="shared" si="21"/>
        <v>0</v>
      </c>
      <c r="P91" s="98"/>
      <c r="Q91" s="3" t="s">
        <v>145</v>
      </c>
    </row>
    <row r="92" spans="1:17" s="1" customFormat="1" ht="15.75" hidden="1" x14ac:dyDescent="0.2">
      <c r="A92" s="83" t="str">
        <f t="shared" si="19"/>
        <v>x</v>
      </c>
      <c r="B92" s="164" t="s">
        <v>61</v>
      </c>
      <c r="C92" s="160" t="s">
        <v>155</v>
      </c>
      <c r="D92" s="131">
        <v>0</v>
      </c>
      <c r="E92" s="193">
        <f t="shared" si="20"/>
        <v>0</v>
      </c>
      <c r="F92" s="184">
        <v>0</v>
      </c>
      <c r="G92" s="66">
        <f t="shared" si="14"/>
        <v>0</v>
      </c>
      <c r="H92" s="258">
        <v>18.539000000000001</v>
      </c>
      <c r="I92" s="110">
        <v>0</v>
      </c>
      <c r="J92" s="277">
        <f t="shared" si="15"/>
        <v>0</v>
      </c>
      <c r="K92" s="193">
        <v>0</v>
      </c>
      <c r="L92" s="196">
        <f t="shared" si="16"/>
        <v>0</v>
      </c>
      <c r="M92" s="79" t="str">
        <f t="shared" si="17"/>
        <v/>
      </c>
      <c r="N92" s="58" t="str">
        <f t="shared" si="18"/>
        <v/>
      </c>
      <c r="O92" s="117">
        <f t="shared" si="21"/>
        <v>0</v>
      </c>
      <c r="P92" s="98"/>
      <c r="Q92" s="3" t="s">
        <v>145</v>
      </c>
    </row>
    <row r="93" spans="1:17" s="1" customFormat="1" ht="15" hidden="1" customHeight="1" x14ac:dyDescent="0.2">
      <c r="A93" s="83" t="str">
        <f t="shared" si="19"/>
        <v>x</v>
      </c>
      <c r="B93" s="164"/>
      <c r="C93" s="160"/>
      <c r="D93" s="131" t="s">
        <v>122</v>
      </c>
      <c r="E93" s="193">
        <f t="shared" si="20"/>
        <v>0</v>
      </c>
      <c r="F93" s="184" t="s">
        <v>122</v>
      </c>
      <c r="G93" s="67" t="str">
        <f t="shared" si="14"/>
        <v/>
      </c>
      <c r="H93" s="259"/>
      <c r="I93" s="110" t="s">
        <v>122</v>
      </c>
      <c r="J93" s="274" t="str">
        <f t="shared" si="15"/>
        <v/>
      </c>
      <c r="K93" s="193" t="s">
        <v>122</v>
      </c>
      <c r="L93" s="201" t="str">
        <f t="shared" si="16"/>
        <v/>
      </c>
      <c r="M93" s="79" t="str">
        <f t="shared" si="17"/>
        <v/>
      </c>
      <c r="N93" s="58" t="str">
        <f t="shared" si="18"/>
        <v/>
      </c>
      <c r="O93" s="117">
        <f t="shared" si="21"/>
        <v>0</v>
      </c>
      <c r="P93" s="98"/>
      <c r="Q93" s="3" t="s">
        <v>145</v>
      </c>
    </row>
    <row r="94" spans="1:17" s="1" customFormat="1" ht="15" hidden="1" customHeight="1" x14ac:dyDescent="0.2">
      <c r="A94" s="83" t="str">
        <f t="shared" si="19"/>
        <v>x</v>
      </c>
      <c r="B94" s="164" t="s">
        <v>51</v>
      </c>
      <c r="C94" s="174" t="s">
        <v>122</v>
      </c>
      <c r="D94" s="131">
        <v>0</v>
      </c>
      <c r="E94" s="193">
        <f t="shared" si="20"/>
        <v>0</v>
      </c>
      <c r="F94" s="184">
        <v>0</v>
      </c>
      <c r="G94" s="66">
        <f t="shared" si="14"/>
        <v>0</v>
      </c>
      <c r="H94" s="248"/>
      <c r="I94" s="110">
        <v>0</v>
      </c>
      <c r="J94" s="277" t="str">
        <f t="shared" si="15"/>
        <v/>
      </c>
      <c r="K94" s="193">
        <v>0</v>
      </c>
      <c r="L94" s="196">
        <f t="shared" si="16"/>
        <v>0</v>
      </c>
      <c r="M94" s="79" t="str">
        <f t="shared" si="17"/>
        <v/>
      </c>
      <c r="N94" s="58" t="str">
        <f t="shared" si="18"/>
        <v/>
      </c>
      <c r="O94" s="117">
        <f t="shared" si="21"/>
        <v>0</v>
      </c>
      <c r="P94" s="98"/>
      <c r="Q94" s="3" t="s">
        <v>145</v>
      </c>
    </row>
    <row r="95" spans="1:17" s="1" customFormat="1" ht="15" hidden="1" customHeight="1" x14ac:dyDescent="0.2">
      <c r="A95" s="83" t="str">
        <f t="shared" si="19"/>
        <v>x</v>
      </c>
      <c r="B95" s="164" t="s">
        <v>52</v>
      </c>
      <c r="C95" s="160"/>
      <c r="D95" s="131">
        <v>0</v>
      </c>
      <c r="E95" s="193">
        <f t="shared" si="20"/>
        <v>0</v>
      </c>
      <c r="F95" s="184">
        <v>0</v>
      </c>
      <c r="G95" s="66">
        <f t="shared" si="14"/>
        <v>0</v>
      </c>
      <c r="H95" s="258"/>
      <c r="I95" s="110">
        <v>0</v>
      </c>
      <c r="J95" s="277" t="str">
        <f t="shared" si="15"/>
        <v/>
      </c>
      <c r="K95" s="193">
        <v>0</v>
      </c>
      <c r="L95" s="196">
        <f t="shared" si="16"/>
        <v>0</v>
      </c>
      <c r="M95" s="79" t="str">
        <f t="shared" si="17"/>
        <v/>
      </c>
      <c r="N95" s="58" t="str">
        <f t="shared" si="18"/>
        <v/>
      </c>
      <c r="O95" s="117">
        <f t="shared" si="21"/>
        <v>0</v>
      </c>
      <c r="P95" s="98"/>
      <c r="Q95" s="3" t="s">
        <v>145</v>
      </c>
    </row>
    <row r="96" spans="1:17" s="1" customFormat="1" ht="15" hidden="1" customHeight="1" x14ac:dyDescent="0.2">
      <c r="A96" s="83" t="str">
        <f t="shared" si="19"/>
        <v>x</v>
      </c>
      <c r="B96" s="164" t="s">
        <v>53</v>
      </c>
      <c r="C96" s="174" t="s">
        <v>122</v>
      </c>
      <c r="D96" s="131">
        <v>0</v>
      </c>
      <c r="E96" s="193">
        <f t="shared" si="20"/>
        <v>0</v>
      </c>
      <c r="F96" s="184">
        <v>0</v>
      </c>
      <c r="G96" s="66">
        <f t="shared" si="14"/>
        <v>0</v>
      </c>
      <c r="H96" s="258"/>
      <c r="I96" s="110">
        <v>0</v>
      </c>
      <c r="J96" s="277" t="str">
        <f t="shared" si="15"/>
        <v/>
      </c>
      <c r="K96" s="193">
        <v>0</v>
      </c>
      <c r="L96" s="196">
        <f t="shared" si="16"/>
        <v>0</v>
      </c>
      <c r="M96" s="79" t="str">
        <f t="shared" si="17"/>
        <v/>
      </c>
      <c r="N96" s="58" t="str">
        <f t="shared" si="18"/>
        <v/>
      </c>
      <c r="O96" s="117">
        <f t="shared" si="21"/>
        <v>0</v>
      </c>
      <c r="P96" s="98"/>
      <c r="Q96" s="3" t="s">
        <v>145</v>
      </c>
    </row>
    <row r="97" spans="1:17" s="1" customFormat="1" ht="15" hidden="1" customHeight="1" x14ac:dyDescent="0.2">
      <c r="A97" s="83" t="str">
        <f t="shared" si="19"/>
        <v>x</v>
      </c>
      <c r="B97" s="164" t="s">
        <v>77</v>
      </c>
      <c r="C97" s="160"/>
      <c r="D97" s="131">
        <v>0</v>
      </c>
      <c r="E97" s="193">
        <f t="shared" si="20"/>
        <v>0</v>
      </c>
      <c r="F97" s="184">
        <v>0</v>
      </c>
      <c r="G97" s="66">
        <f t="shared" si="14"/>
        <v>0</v>
      </c>
      <c r="H97" s="258"/>
      <c r="I97" s="110">
        <v>0</v>
      </c>
      <c r="J97" s="277" t="str">
        <f t="shared" si="15"/>
        <v/>
      </c>
      <c r="K97" s="193">
        <v>0</v>
      </c>
      <c r="L97" s="196">
        <f t="shared" si="16"/>
        <v>0</v>
      </c>
      <c r="M97" s="79" t="str">
        <f t="shared" si="17"/>
        <v/>
      </c>
      <c r="N97" s="58" t="str">
        <f t="shared" si="18"/>
        <v/>
      </c>
      <c r="O97" s="117">
        <f t="shared" si="21"/>
        <v>0</v>
      </c>
      <c r="P97" s="98"/>
      <c r="Q97" s="3" t="s">
        <v>145</v>
      </c>
    </row>
    <row r="98" spans="1:17" s="1" customFormat="1" ht="15" hidden="1" customHeight="1" x14ac:dyDescent="0.2">
      <c r="A98" s="83" t="str">
        <f t="shared" si="19"/>
        <v>x</v>
      </c>
      <c r="B98" s="164" t="s">
        <v>122</v>
      </c>
      <c r="C98" s="160"/>
      <c r="D98" s="131" t="s">
        <v>122</v>
      </c>
      <c r="E98" s="193">
        <f t="shared" si="20"/>
        <v>0</v>
      </c>
      <c r="F98" s="184" t="s">
        <v>122</v>
      </c>
      <c r="G98" s="66" t="str">
        <f t="shared" si="14"/>
        <v/>
      </c>
      <c r="H98" s="258"/>
      <c r="I98" s="110" t="s">
        <v>122</v>
      </c>
      <c r="J98" s="277" t="str">
        <f t="shared" si="15"/>
        <v/>
      </c>
      <c r="K98" s="193" t="s">
        <v>122</v>
      </c>
      <c r="L98" s="196" t="str">
        <f t="shared" si="16"/>
        <v/>
      </c>
      <c r="M98" s="75" t="str">
        <f t="shared" si="17"/>
        <v/>
      </c>
      <c r="N98" s="58" t="str">
        <f t="shared" si="18"/>
        <v/>
      </c>
      <c r="O98" s="117">
        <f t="shared" si="21"/>
        <v>0</v>
      </c>
      <c r="P98" s="98"/>
      <c r="Q98" s="3" t="s">
        <v>145</v>
      </c>
    </row>
    <row r="99" spans="1:17" s="1" customFormat="1" ht="15" hidden="1" customHeight="1" x14ac:dyDescent="0.2">
      <c r="A99" s="83" t="str">
        <f t="shared" si="19"/>
        <v>x</v>
      </c>
      <c r="B99" s="164" t="s">
        <v>55</v>
      </c>
      <c r="C99" s="160"/>
      <c r="D99" s="131" t="s">
        <v>122</v>
      </c>
      <c r="E99" s="193">
        <f t="shared" si="20"/>
        <v>0</v>
      </c>
      <c r="F99" s="184" t="s">
        <v>122</v>
      </c>
      <c r="G99" s="66" t="str">
        <f t="shared" si="14"/>
        <v/>
      </c>
      <c r="H99" s="258"/>
      <c r="I99" s="110" t="s">
        <v>122</v>
      </c>
      <c r="J99" s="277" t="str">
        <f t="shared" si="15"/>
        <v/>
      </c>
      <c r="K99" s="193" t="s">
        <v>122</v>
      </c>
      <c r="L99" s="196" t="str">
        <f t="shared" si="16"/>
        <v/>
      </c>
      <c r="M99" s="75" t="str">
        <f t="shared" si="17"/>
        <v/>
      </c>
      <c r="N99" s="58" t="str">
        <f t="shared" si="18"/>
        <v/>
      </c>
      <c r="O99" s="117">
        <f t="shared" si="21"/>
        <v>0</v>
      </c>
      <c r="P99" s="98"/>
      <c r="Q99" s="3" t="s">
        <v>145</v>
      </c>
    </row>
    <row r="100" spans="1:17" s="1" customFormat="1" ht="15" hidden="1" customHeight="1" x14ac:dyDescent="0.2">
      <c r="A100" s="83" t="str">
        <f t="shared" si="19"/>
        <v>x</v>
      </c>
      <c r="B100" s="164" t="s">
        <v>56</v>
      </c>
      <c r="C100" s="160"/>
      <c r="D100" s="131" t="s">
        <v>122</v>
      </c>
      <c r="E100" s="193">
        <f t="shared" si="20"/>
        <v>0</v>
      </c>
      <c r="F100" s="184" t="s">
        <v>122</v>
      </c>
      <c r="G100" s="66" t="str">
        <f t="shared" si="14"/>
        <v/>
      </c>
      <c r="H100" s="258"/>
      <c r="I100" s="110" t="s">
        <v>122</v>
      </c>
      <c r="J100" s="277" t="str">
        <f t="shared" si="15"/>
        <v/>
      </c>
      <c r="K100" s="193" t="s">
        <v>122</v>
      </c>
      <c r="L100" s="196" t="str">
        <f t="shared" si="16"/>
        <v/>
      </c>
      <c r="M100" s="75" t="str">
        <f t="shared" si="17"/>
        <v/>
      </c>
      <c r="N100" s="58" t="str">
        <f t="shared" si="18"/>
        <v/>
      </c>
      <c r="O100" s="117">
        <f t="shared" si="21"/>
        <v>0</v>
      </c>
      <c r="P100" s="98"/>
      <c r="Q100" s="3" t="s">
        <v>145</v>
      </c>
    </row>
    <row r="101" spans="1:17" s="1" customFormat="1" ht="15" hidden="1" customHeight="1" x14ac:dyDescent="0.2">
      <c r="A101" s="83" t="str">
        <f t="shared" si="19"/>
        <v>x</v>
      </c>
      <c r="B101" s="167" t="s">
        <v>94</v>
      </c>
      <c r="C101" s="147"/>
      <c r="D101" s="125">
        <v>0</v>
      </c>
      <c r="E101" s="219">
        <f t="shared" si="20"/>
        <v>0</v>
      </c>
      <c r="F101" s="192">
        <v>0</v>
      </c>
      <c r="G101" s="74">
        <f t="shared" si="14"/>
        <v>0</v>
      </c>
      <c r="H101" s="266"/>
      <c r="I101" s="112">
        <v>0</v>
      </c>
      <c r="J101" s="286" t="str">
        <f t="shared" ref="J101" si="22">IFERROR(I101/H101*100,"")</f>
        <v/>
      </c>
      <c r="K101" s="219">
        <v>0</v>
      </c>
      <c r="L101" s="199">
        <f t="shared" ref="L101" si="23">IFERROR(I101-K101,"")</f>
        <v>0</v>
      </c>
      <c r="M101" s="103" t="str">
        <f t="shared" si="17"/>
        <v/>
      </c>
      <c r="N101" s="63" t="str">
        <f t="shared" si="18"/>
        <v/>
      </c>
      <c r="O101" s="121">
        <f t="shared" si="21"/>
        <v>0</v>
      </c>
      <c r="P101" s="98"/>
      <c r="Q101" s="3" t="s">
        <v>145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5" fitToHeight="2" orientation="landscape" r:id="rId1"/>
  <rowBreaks count="1" manualBreakCount="1">
    <brk id="44" min="1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1" sqref="B1:O1"/>
      <selection pane="topRight" activeCell="B1" sqref="B1:O1"/>
      <selection pane="bottomLeft" activeCell="B1" sqref="B1:O1"/>
      <selection pane="bottomRight" activeCell="B2" sqref="B2:O2"/>
    </sheetView>
  </sheetViews>
  <sheetFormatPr defaultColWidth="9.140625" defaultRowHeight="15" x14ac:dyDescent="0.2"/>
  <cols>
    <col min="1" max="1" width="9.5703125" style="51" hidden="1" customWidth="1"/>
    <col min="2" max="2" width="41" style="4" customWidth="1"/>
    <col min="3" max="3" width="18" style="4" customWidth="1"/>
    <col min="4" max="6" width="12.5703125" style="4" customWidth="1"/>
    <col min="7" max="7" width="11.42578125" style="4" customWidth="1"/>
    <col min="8" max="8" width="23.85546875" style="4" customWidth="1"/>
    <col min="9" max="9" width="13.42578125" style="4" customWidth="1"/>
    <col min="10" max="10" width="12.5703125" style="5" customWidth="1"/>
    <col min="11" max="11" width="12.5703125" style="4" customWidth="1"/>
    <col min="12" max="12" width="11.85546875" style="4" customWidth="1"/>
    <col min="13" max="14" width="12.5703125" style="4" customWidth="1"/>
    <col min="15" max="15" width="12.28515625" style="4" customWidth="1"/>
    <col min="16" max="16" width="20.42578125" style="96" customWidth="1"/>
    <col min="17" max="17" width="17.42578125" style="49" hidden="1" customWidth="1"/>
    <col min="18" max="18" width="18.85546875" style="49" customWidth="1"/>
    <col min="19" max="16384" width="9.140625" style="4"/>
  </cols>
  <sheetData>
    <row r="1" spans="1:18" ht="16.5" customHeight="1" x14ac:dyDescent="0.2">
      <c r="B1" s="308" t="s">
        <v>65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98" t="s">
        <v>101</v>
      </c>
      <c r="Q1" s="101"/>
      <c r="R1" s="141">
        <v>44092</v>
      </c>
    </row>
    <row r="2" spans="1:18" ht="16.5" customHeight="1" x14ac:dyDescent="0.2">
      <c r="B2" s="302" t="s">
        <v>158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98" t="s">
        <v>112</v>
      </c>
      <c r="Q2" s="88"/>
      <c r="R2" s="88"/>
    </row>
    <row r="3" spans="1:18" s="5" customFormat="1" ht="33.75" customHeight="1" x14ac:dyDescent="0.2">
      <c r="A3" s="51"/>
      <c r="B3" s="318" t="s">
        <v>0</v>
      </c>
      <c r="C3" s="303" t="s">
        <v>149</v>
      </c>
      <c r="D3" s="307" t="s">
        <v>134</v>
      </c>
      <c r="E3" s="323"/>
      <c r="F3" s="323"/>
      <c r="G3" s="323"/>
      <c r="H3" s="326" t="s">
        <v>135</v>
      </c>
      <c r="I3" s="327"/>
      <c r="J3" s="327"/>
      <c r="K3" s="327"/>
      <c r="L3" s="328"/>
      <c r="M3" s="324" t="s">
        <v>133</v>
      </c>
      <c r="N3" s="324"/>
      <c r="O3" s="325"/>
      <c r="P3" s="98" t="s">
        <v>118</v>
      </c>
      <c r="Q3" s="88"/>
      <c r="R3" s="88"/>
    </row>
    <row r="4" spans="1:18" s="5" customFormat="1" ht="46.5" customHeight="1" x14ac:dyDescent="0.2">
      <c r="A4" s="51"/>
      <c r="B4" s="319"/>
      <c r="C4" s="304"/>
      <c r="D4" s="238" t="s">
        <v>151</v>
      </c>
      <c r="E4" s="239" t="s">
        <v>150</v>
      </c>
      <c r="F4" s="240" t="s">
        <v>148</v>
      </c>
      <c r="G4" s="240" t="s">
        <v>152</v>
      </c>
      <c r="H4" s="282" t="s">
        <v>153</v>
      </c>
      <c r="I4" s="285" t="s">
        <v>151</v>
      </c>
      <c r="J4" s="290" t="s">
        <v>154</v>
      </c>
      <c r="K4" s="284" t="s">
        <v>148</v>
      </c>
      <c r="L4" s="284" t="s">
        <v>152</v>
      </c>
      <c r="M4" s="241" t="s">
        <v>151</v>
      </c>
      <c r="N4" s="176" t="s">
        <v>148</v>
      </c>
      <c r="O4" s="176" t="s">
        <v>152</v>
      </c>
      <c r="P4" s="96" t="s">
        <v>142</v>
      </c>
      <c r="Q4" s="53"/>
      <c r="R4" s="53"/>
    </row>
    <row r="5" spans="1:18" s="38" customFormat="1" ht="15.75" x14ac:dyDescent="0.25">
      <c r="A5" s="83">
        <f>IF(OR(D5="",D5=0),"x",D5)</f>
        <v>16.433</v>
      </c>
      <c r="B5" s="224" t="s">
        <v>1</v>
      </c>
      <c r="C5" s="225">
        <v>301.89069560000002</v>
      </c>
      <c r="D5" s="235">
        <f>D6+D25+D36+D45+D53+D68+D75+D89</f>
        <v>16.433</v>
      </c>
      <c r="E5" s="227">
        <f>IFERROR(D5/C5*100,0)</f>
        <v>5.4433608718346997</v>
      </c>
      <c r="F5" s="228">
        <f>F6+F25+F36+F45+F53+F68+F75+F89</f>
        <v>18.450000000000003</v>
      </c>
      <c r="G5" s="86">
        <f t="shared" ref="G5:G68" si="0">IFERROR(D5-F5,"")</f>
        <v>-2.017000000000003</v>
      </c>
      <c r="H5" s="256">
        <v>7076.9391133333329</v>
      </c>
      <c r="I5" s="226">
        <f>I6+I25+I36+I45+I53+I68+I75+I89</f>
        <v>446.28099999999995</v>
      </c>
      <c r="J5" s="288">
        <f t="shared" ref="J5:J36" si="1">IFERROR(I5/H5*100,"")</f>
        <v>6.3061302754347928</v>
      </c>
      <c r="K5" s="230">
        <f>K6+K25+K36+K45+K53+K68+K75+K89</f>
        <v>510.81600000000009</v>
      </c>
      <c r="L5" s="209">
        <f t="shared" ref="L5:L36" si="2">IFERROR(I5-K5,"")</f>
        <v>-64.535000000000139</v>
      </c>
      <c r="M5" s="236">
        <f t="shared" ref="M5:M36" si="3">IFERROR(IF(D5&gt;0,I5/D5*10,""),"")</f>
        <v>271.57609687823276</v>
      </c>
      <c r="N5" s="85">
        <f t="shared" ref="N5:N36" si="4">IFERROR(IF(F5&gt;0,K5/F5*10,""),"")</f>
        <v>276.86504065040651</v>
      </c>
      <c r="O5" s="107">
        <f>IFERROR(M5-N5,0)</f>
        <v>-5.2889437721737522</v>
      </c>
      <c r="P5" s="98"/>
      <c r="Q5" s="3" t="s">
        <v>145</v>
      </c>
      <c r="R5" s="3"/>
    </row>
    <row r="6" spans="1:18" s="7" customFormat="1" ht="15.75" x14ac:dyDescent="0.25">
      <c r="A6" s="83">
        <f t="shared" ref="A6:A69" si="5">IF(OR(D6="",D6=0),"x",D6)</f>
        <v>3.0290000000000008</v>
      </c>
      <c r="B6" s="157" t="s">
        <v>2</v>
      </c>
      <c r="C6" s="158">
        <v>105.78463120000001</v>
      </c>
      <c r="D6" s="180">
        <f>SUM(D7:D24)</f>
        <v>3.0290000000000008</v>
      </c>
      <c r="E6" s="61">
        <f t="shared" ref="E6:E69" si="6">IFERROR(D6/C6*100,0)</f>
        <v>2.8633649005905886</v>
      </c>
      <c r="F6" s="183">
        <f>SUM(F7:F24)</f>
        <v>2.71</v>
      </c>
      <c r="G6" s="65">
        <f t="shared" si="0"/>
        <v>0.31900000000000084</v>
      </c>
      <c r="H6" s="257">
        <v>2897.1330000000003</v>
      </c>
      <c r="I6" s="109">
        <f>SUM(I7:I24)</f>
        <v>80.315999999999974</v>
      </c>
      <c r="J6" s="280">
        <f t="shared" si="1"/>
        <v>2.7722579529486553</v>
      </c>
      <c r="K6" s="194">
        <f>SUM(K7:K24)</f>
        <v>60.843000000000011</v>
      </c>
      <c r="L6" s="200">
        <f t="shared" si="2"/>
        <v>19.472999999999963</v>
      </c>
      <c r="M6" s="76">
        <f t="shared" si="3"/>
        <v>265.15681743149537</v>
      </c>
      <c r="N6" s="56">
        <f t="shared" si="4"/>
        <v>224.51291512915134</v>
      </c>
      <c r="O6" s="116">
        <f t="shared" ref="O6:O69" si="7">IFERROR(M6-N6,0)</f>
        <v>40.643902302344031</v>
      </c>
      <c r="P6" s="98"/>
      <c r="Q6" s="3" t="s">
        <v>145</v>
      </c>
    </row>
    <row r="7" spans="1:18" s="1" customFormat="1" ht="15.75" hidden="1" x14ac:dyDescent="0.2">
      <c r="A7" s="83" t="str">
        <f t="shared" si="5"/>
        <v>x</v>
      </c>
      <c r="B7" s="159" t="s">
        <v>3</v>
      </c>
      <c r="C7" s="160">
        <v>1.24</v>
      </c>
      <c r="D7" s="131">
        <v>0</v>
      </c>
      <c r="E7" s="193">
        <f t="shared" ref="E7" si="8">IFERROR(D7/C7*100,0)</f>
        <v>0</v>
      </c>
      <c r="F7" s="184">
        <v>4.1000000000000002E-2</v>
      </c>
      <c r="G7" s="66">
        <f t="shared" ref="G7" si="9">IFERROR(D7-F7,"")</f>
        <v>-4.1000000000000002E-2</v>
      </c>
      <c r="H7" s="258">
        <v>32.6</v>
      </c>
      <c r="I7" s="110">
        <v>0</v>
      </c>
      <c r="J7" s="277">
        <f t="shared" si="1"/>
        <v>0</v>
      </c>
      <c r="K7" s="193">
        <v>1.2150000000000001</v>
      </c>
      <c r="L7" s="196">
        <f t="shared" si="2"/>
        <v>-1.2150000000000001</v>
      </c>
      <c r="M7" s="77" t="str">
        <f t="shared" si="3"/>
        <v/>
      </c>
      <c r="N7" s="57">
        <f t="shared" si="4"/>
        <v>296.34146341463418</v>
      </c>
      <c r="O7" s="81">
        <f t="shared" si="7"/>
        <v>0</v>
      </c>
      <c r="P7" s="98"/>
      <c r="Q7" s="3" t="s">
        <v>145</v>
      </c>
    </row>
    <row r="8" spans="1:18" s="1" customFormat="1" ht="15.75" x14ac:dyDescent="0.2">
      <c r="A8" s="83">
        <f t="shared" si="5"/>
        <v>1.6579999999999999</v>
      </c>
      <c r="B8" s="159" t="s">
        <v>4</v>
      </c>
      <c r="C8" s="160">
        <v>29.820499999999999</v>
      </c>
      <c r="D8" s="131">
        <v>1.6579999999999999</v>
      </c>
      <c r="E8" s="193">
        <f t="shared" si="6"/>
        <v>5.5599336027229587</v>
      </c>
      <c r="F8" s="184">
        <v>1.5089999999999999</v>
      </c>
      <c r="G8" s="66">
        <f t="shared" si="0"/>
        <v>0.14900000000000002</v>
      </c>
      <c r="H8" s="258">
        <v>900</v>
      </c>
      <c r="I8" s="110">
        <v>45.848999999999997</v>
      </c>
      <c r="J8" s="277">
        <f t="shared" si="1"/>
        <v>5.0943333333333323</v>
      </c>
      <c r="K8" s="193">
        <v>33.53</v>
      </c>
      <c r="L8" s="196">
        <f t="shared" si="2"/>
        <v>12.318999999999996</v>
      </c>
      <c r="M8" s="77">
        <f t="shared" si="3"/>
        <v>276.53196622436673</v>
      </c>
      <c r="N8" s="57">
        <f t="shared" si="4"/>
        <v>222.2001325381047</v>
      </c>
      <c r="O8" s="81">
        <f t="shared" si="7"/>
        <v>54.33183368626203</v>
      </c>
      <c r="P8" s="98"/>
      <c r="Q8" s="3" t="s">
        <v>145</v>
      </c>
    </row>
    <row r="9" spans="1:18" s="1" customFormat="1" ht="15.75" x14ac:dyDescent="0.2">
      <c r="A9" s="83">
        <f t="shared" si="5"/>
        <v>5.3999999999999999E-2</v>
      </c>
      <c r="B9" s="159" t="s">
        <v>5</v>
      </c>
      <c r="C9" s="160">
        <v>3.43465</v>
      </c>
      <c r="D9" s="131">
        <v>5.3999999999999999E-2</v>
      </c>
      <c r="E9" s="193">
        <f t="shared" si="6"/>
        <v>1.5722125980813184</v>
      </c>
      <c r="F9" s="184">
        <v>0.106</v>
      </c>
      <c r="G9" s="66">
        <f t="shared" si="0"/>
        <v>-5.1999999999999998E-2</v>
      </c>
      <c r="H9" s="258">
        <v>70</v>
      </c>
      <c r="I9" s="110">
        <v>1.425</v>
      </c>
      <c r="J9" s="277">
        <f t="shared" si="1"/>
        <v>2.035714285714286</v>
      </c>
      <c r="K9" s="193">
        <v>1.964</v>
      </c>
      <c r="L9" s="196">
        <f t="shared" si="2"/>
        <v>-0.53899999999999992</v>
      </c>
      <c r="M9" s="77">
        <f t="shared" si="3"/>
        <v>263.88888888888891</v>
      </c>
      <c r="N9" s="57">
        <f t="shared" si="4"/>
        <v>185.28301886792451</v>
      </c>
      <c r="O9" s="81">
        <f t="shared" si="7"/>
        <v>78.605870020964403</v>
      </c>
      <c r="P9" s="98"/>
      <c r="Q9" s="3" t="s">
        <v>145</v>
      </c>
    </row>
    <row r="10" spans="1:18" s="1" customFormat="1" ht="15.75" x14ac:dyDescent="0.2">
      <c r="A10" s="83">
        <f t="shared" si="5"/>
        <v>0.4</v>
      </c>
      <c r="B10" s="159" t="s">
        <v>6</v>
      </c>
      <c r="C10" s="160">
        <v>1.57</v>
      </c>
      <c r="D10" s="131">
        <v>0.4</v>
      </c>
      <c r="E10" s="193">
        <f t="shared" si="6"/>
        <v>25.477707006369428</v>
      </c>
      <c r="F10" s="184">
        <v>6.5000000000000002E-2</v>
      </c>
      <c r="G10" s="66">
        <f t="shared" si="0"/>
        <v>0.33500000000000002</v>
      </c>
      <c r="H10" s="258">
        <v>19</v>
      </c>
      <c r="I10" s="110">
        <v>4.8</v>
      </c>
      <c r="J10" s="277">
        <f t="shared" si="1"/>
        <v>25.263157894736842</v>
      </c>
      <c r="K10" s="193">
        <v>0.80400000000000005</v>
      </c>
      <c r="L10" s="196">
        <f t="shared" si="2"/>
        <v>3.9959999999999996</v>
      </c>
      <c r="M10" s="77">
        <f t="shared" si="3"/>
        <v>119.99999999999999</v>
      </c>
      <c r="N10" s="57">
        <f t="shared" si="4"/>
        <v>123.69230769230769</v>
      </c>
      <c r="O10" s="81">
        <f t="shared" si="7"/>
        <v>-3.6923076923077076</v>
      </c>
      <c r="P10" s="98"/>
      <c r="Q10" s="3" t="s">
        <v>145</v>
      </c>
    </row>
    <row r="11" spans="1:18" s="1" customFormat="1" ht="15.75" x14ac:dyDescent="0.2">
      <c r="A11" s="83">
        <f t="shared" si="5"/>
        <v>5.0000000000000001E-3</v>
      </c>
      <c r="B11" s="159" t="s">
        <v>7</v>
      </c>
      <c r="C11" s="160">
        <v>1.0449999999999999</v>
      </c>
      <c r="D11" s="131">
        <v>5.0000000000000001E-3</v>
      </c>
      <c r="E11" s="193">
        <f t="shared" si="6"/>
        <v>0.47846889952153115</v>
      </c>
      <c r="F11" s="184">
        <v>2E-3</v>
      </c>
      <c r="G11" s="66">
        <f t="shared" si="0"/>
        <v>3.0000000000000001E-3</v>
      </c>
      <c r="H11" s="258">
        <v>19.2</v>
      </c>
      <c r="I11" s="110">
        <v>1.2E-2</v>
      </c>
      <c r="J11" s="277">
        <f t="shared" si="1"/>
        <v>6.25E-2</v>
      </c>
      <c r="K11" s="193">
        <v>0.02</v>
      </c>
      <c r="L11" s="196">
        <f t="shared" si="2"/>
        <v>-8.0000000000000002E-3</v>
      </c>
      <c r="M11" s="77">
        <f t="shared" si="3"/>
        <v>24</v>
      </c>
      <c r="N11" s="57">
        <f t="shared" si="4"/>
        <v>100</v>
      </c>
      <c r="O11" s="81">
        <f t="shared" si="7"/>
        <v>-76</v>
      </c>
      <c r="P11" s="98"/>
      <c r="Q11" s="3" t="s">
        <v>145</v>
      </c>
    </row>
    <row r="12" spans="1:18" s="1" customFormat="1" ht="15.75" x14ac:dyDescent="0.2">
      <c r="A12" s="83">
        <f t="shared" si="5"/>
        <v>1.9E-2</v>
      </c>
      <c r="B12" s="159" t="s">
        <v>8</v>
      </c>
      <c r="C12" s="160">
        <v>1.7589999999999999</v>
      </c>
      <c r="D12" s="131">
        <v>1.9E-2</v>
      </c>
      <c r="E12" s="193">
        <f t="shared" si="6"/>
        <v>1.0801591813530416</v>
      </c>
      <c r="F12" s="184">
        <v>6.0000000000000001E-3</v>
      </c>
      <c r="G12" s="66">
        <f t="shared" si="0"/>
        <v>1.2999999999999999E-2</v>
      </c>
      <c r="H12" s="258">
        <v>37.700000000000003</v>
      </c>
      <c r="I12" s="110">
        <v>0.3</v>
      </c>
      <c r="J12" s="277">
        <f t="shared" si="1"/>
        <v>0.79575596816976113</v>
      </c>
      <c r="K12" s="193">
        <v>9.8000000000000004E-2</v>
      </c>
      <c r="L12" s="196">
        <f t="shared" si="2"/>
        <v>0.20199999999999999</v>
      </c>
      <c r="M12" s="77">
        <f t="shared" si="3"/>
        <v>157.89473684210526</v>
      </c>
      <c r="N12" s="57">
        <f t="shared" si="4"/>
        <v>163.33333333333331</v>
      </c>
      <c r="O12" s="81">
        <f t="shared" si="7"/>
        <v>-5.4385964912280542</v>
      </c>
      <c r="P12" s="98"/>
      <c r="Q12" s="3" t="s">
        <v>145</v>
      </c>
    </row>
    <row r="13" spans="1:18" s="1" customFormat="1" ht="15.75" hidden="1" x14ac:dyDescent="0.2">
      <c r="A13" s="83" t="str">
        <f t="shared" si="5"/>
        <v>x</v>
      </c>
      <c r="B13" s="159" t="s">
        <v>9</v>
      </c>
      <c r="C13" s="160">
        <v>1.6</v>
      </c>
      <c r="D13" s="131">
        <v>0</v>
      </c>
      <c r="E13" s="193">
        <f t="shared" si="6"/>
        <v>0</v>
      </c>
      <c r="F13" s="184">
        <v>0</v>
      </c>
      <c r="G13" s="66">
        <f t="shared" si="0"/>
        <v>0</v>
      </c>
      <c r="H13" s="258">
        <v>35.122999999999998</v>
      </c>
      <c r="I13" s="110">
        <v>0</v>
      </c>
      <c r="J13" s="277">
        <f t="shared" si="1"/>
        <v>0</v>
      </c>
      <c r="K13" s="193">
        <v>0</v>
      </c>
      <c r="L13" s="196">
        <f t="shared" si="2"/>
        <v>0</v>
      </c>
      <c r="M13" s="77" t="str">
        <f t="shared" si="3"/>
        <v/>
      </c>
      <c r="N13" s="57" t="str">
        <f t="shared" si="4"/>
        <v/>
      </c>
      <c r="O13" s="81">
        <f t="shared" si="7"/>
        <v>0</v>
      </c>
      <c r="P13" s="98"/>
      <c r="Q13" s="3" t="s">
        <v>145</v>
      </c>
    </row>
    <row r="14" spans="1:18" s="1" customFormat="1" ht="15.75" x14ac:dyDescent="0.2">
      <c r="A14" s="83">
        <f t="shared" si="5"/>
        <v>0.124</v>
      </c>
      <c r="B14" s="159" t="s">
        <v>10</v>
      </c>
      <c r="C14" s="160">
        <v>1.7665999999999999</v>
      </c>
      <c r="D14" s="131">
        <v>0.124</v>
      </c>
      <c r="E14" s="193">
        <f t="shared" si="6"/>
        <v>7.0191327974640565</v>
      </c>
      <c r="F14" s="184">
        <v>0.14499999999999999</v>
      </c>
      <c r="G14" s="66">
        <f t="shared" si="0"/>
        <v>-2.0999999999999991E-2</v>
      </c>
      <c r="H14" s="258">
        <v>57</v>
      </c>
      <c r="I14" s="110">
        <v>3.3319999999999999</v>
      </c>
      <c r="J14" s="277">
        <f t="shared" si="1"/>
        <v>5.8456140350877188</v>
      </c>
      <c r="K14" s="193">
        <v>3.25</v>
      </c>
      <c r="L14" s="196">
        <f t="shared" si="2"/>
        <v>8.1999999999999851E-2</v>
      </c>
      <c r="M14" s="77">
        <f t="shared" si="3"/>
        <v>268.70967741935482</v>
      </c>
      <c r="N14" s="57">
        <f t="shared" si="4"/>
        <v>224.13793103448279</v>
      </c>
      <c r="O14" s="81">
        <f t="shared" si="7"/>
        <v>44.571746384872029</v>
      </c>
      <c r="P14" s="98"/>
      <c r="Q14" s="3" t="s">
        <v>145</v>
      </c>
    </row>
    <row r="15" spans="1:18" s="1" customFormat="1" ht="15.75" hidden="1" x14ac:dyDescent="0.2">
      <c r="A15" s="83" t="str">
        <f t="shared" si="5"/>
        <v>x</v>
      </c>
      <c r="B15" s="159" t="s">
        <v>11</v>
      </c>
      <c r="C15" s="160">
        <v>5.4362142000000002</v>
      </c>
      <c r="D15" s="131">
        <v>0</v>
      </c>
      <c r="E15" s="193">
        <f t="shared" si="6"/>
        <v>0</v>
      </c>
      <c r="F15" s="184">
        <v>0.1</v>
      </c>
      <c r="G15" s="66">
        <f t="shared" si="0"/>
        <v>-0.1</v>
      </c>
      <c r="H15" s="258">
        <v>185</v>
      </c>
      <c r="I15" s="110">
        <v>0</v>
      </c>
      <c r="J15" s="277">
        <f t="shared" si="1"/>
        <v>0</v>
      </c>
      <c r="K15" s="193">
        <v>1.5</v>
      </c>
      <c r="L15" s="196">
        <f t="shared" si="2"/>
        <v>-1.5</v>
      </c>
      <c r="M15" s="77" t="str">
        <f t="shared" si="3"/>
        <v/>
      </c>
      <c r="N15" s="57">
        <f t="shared" si="4"/>
        <v>150</v>
      </c>
      <c r="O15" s="81">
        <f t="shared" si="7"/>
        <v>0</v>
      </c>
      <c r="P15" s="98"/>
      <c r="Q15" s="3" t="s">
        <v>145</v>
      </c>
    </row>
    <row r="16" spans="1:18" s="1" customFormat="1" ht="15.75" x14ac:dyDescent="0.2">
      <c r="A16" s="83">
        <f t="shared" si="5"/>
        <v>7.4999999999999997E-2</v>
      </c>
      <c r="B16" s="159" t="s">
        <v>58</v>
      </c>
      <c r="C16" s="160">
        <v>13.631607000000001</v>
      </c>
      <c r="D16" s="131">
        <v>7.4999999999999997E-2</v>
      </c>
      <c r="E16" s="193">
        <f t="shared" si="6"/>
        <v>0.55019191794481748</v>
      </c>
      <c r="F16" s="184">
        <v>0.16700000000000001</v>
      </c>
      <c r="G16" s="66">
        <f t="shared" si="0"/>
        <v>-9.2000000000000012E-2</v>
      </c>
      <c r="H16" s="258">
        <v>400</v>
      </c>
      <c r="I16" s="110">
        <v>2.2789999999999999</v>
      </c>
      <c r="J16" s="277">
        <f t="shared" si="1"/>
        <v>0.56974999999999998</v>
      </c>
      <c r="K16" s="193">
        <v>3.7989999999999999</v>
      </c>
      <c r="L16" s="196">
        <f t="shared" si="2"/>
        <v>-1.52</v>
      </c>
      <c r="M16" s="77">
        <f t="shared" si="3"/>
        <v>303.86666666666667</v>
      </c>
      <c r="N16" s="57">
        <f t="shared" si="4"/>
        <v>227.48502994011974</v>
      </c>
      <c r="O16" s="81">
        <f t="shared" si="7"/>
        <v>76.38163672654693</v>
      </c>
      <c r="P16" s="98"/>
      <c r="Q16" s="3" t="s">
        <v>145</v>
      </c>
    </row>
    <row r="17" spans="1:17" s="1" customFormat="1" ht="15.75" x14ac:dyDescent="0.2">
      <c r="A17" s="83">
        <f t="shared" si="5"/>
        <v>0.17</v>
      </c>
      <c r="B17" s="159" t="s">
        <v>12</v>
      </c>
      <c r="C17" s="160">
        <v>2.746</v>
      </c>
      <c r="D17" s="131">
        <v>0.17</v>
      </c>
      <c r="E17" s="193">
        <f t="shared" si="6"/>
        <v>6.190823015294975</v>
      </c>
      <c r="F17" s="184">
        <v>0.03</v>
      </c>
      <c r="G17" s="66">
        <f t="shared" si="0"/>
        <v>0.14000000000000001</v>
      </c>
      <c r="H17" s="258">
        <v>69</v>
      </c>
      <c r="I17" s="110">
        <v>5.44</v>
      </c>
      <c r="J17" s="277">
        <f t="shared" si="1"/>
        <v>7.884057971014494</v>
      </c>
      <c r="K17" s="193">
        <v>0.75</v>
      </c>
      <c r="L17" s="196">
        <f t="shared" si="2"/>
        <v>4.6900000000000004</v>
      </c>
      <c r="M17" s="77">
        <f t="shared" si="3"/>
        <v>320</v>
      </c>
      <c r="N17" s="57">
        <f t="shared" si="4"/>
        <v>250</v>
      </c>
      <c r="O17" s="81">
        <f t="shared" si="7"/>
        <v>70</v>
      </c>
      <c r="P17" s="98"/>
      <c r="Q17" s="3" t="s">
        <v>145</v>
      </c>
    </row>
    <row r="18" spans="1:17" s="1" customFormat="1" ht="15.75" hidden="1" x14ac:dyDescent="0.2">
      <c r="A18" s="83" t="str">
        <f t="shared" si="5"/>
        <v>x</v>
      </c>
      <c r="B18" s="159" t="s">
        <v>13</v>
      </c>
      <c r="C18" s="160">
        <v>3.5469999999999997</v>
      </c>
      <c r="D18" s="131">
        <v>0</v>
      </c>
      <c r="E18" s="193">
        <f t="shared" si="6"/>
        <v>0</v>
      </c>
      <c r="F18" s="184">
        <v>0</v>
      </c>
      <c r="G18" s="66">
        <f t="shared" si="0"/>
        <v>0</v>
      </c>
      <c r="H18" s="258">
        <v>103.4</v>
      </c>
      <c r="I18" s="110">
        <v>0</v>
      </c>
      <c r="J18" s="277">
        <f t="shared" si="1"/>
        <v>0</v>
      </c>
      <c r="K18" s="193">
        <v>0</v>
      </c>
      <c r="L18" s="196">
        <f t="shared" si="2"/>
        <v>0</v>
      </c>
      <c r="M18" s="77" t="str">
        <f t="shared" si="3"/>
        <v/>
      </c>
      <c r="N18" s="57" t="str">
        <f t="shared" si="4"/>
        <v/>
      </c>
      <c r="O18" s="81">
        <f t="shared" si="7"/>
        <v>0</v>
      </c>
      <c r="P18" s="98"/>
      <c r="Q18" s="3" t="s">
        <v>145</v>
      </c>
    </row>
    <row r="19" spans="1:17" s="1" customFormat="1" ht="15.75" x14ac:dyDescent="0.2">
      <c r="A19" s="83">
        <f t="shared" si="5"/>
        <v>1.0999999999999999E-2</v>
      </c>
      <c r="B19" s="159" t="s">
        <v>14</v>
      </c>
      <c r="C19" s="160">
        <v>1.6676899999999999</v>
      </c>
      <c r="D19" s="131">
        <v>1.0999999999999999E-2</v>
      </c>
      <c r="E19" s="193">
        <f t="shared" si="6"/>
        <v>0.6595950086646799</v>
      </c>
      <c r="F19" s="184">
        <v>0.02</v>
      </c>
      <c r="G19" s="66">
        <f t="shared" si="0"/>
        <v>-9.0000000000000011E-3</v>
      </c>
      <c r="H19" s="258">
        <v>35</v>
      </c>
      <c r="I19" s="110">
        <v>0.21</v>
      </c>
      <c r="J19" s="277">
        <f t="shared" si="1"/>
        <v>0.6</v>
      </c>
      <c r="K19" s="193">
        <v>0.38400000000000001</v>
      </c>
      <c r="L19" s="196">
        <f t="shared" si="2"/>
        <v>-0.17400000000000002</v>
      </c>
      <c r="M19" s="77">
        <f t="shared" si="3"/>
        <v>190.90909090909091</v>
      </c>
      <c r="N19" s="57">
        <f t="shared" si="4"/>
        <v>192</v>
      </c>
      <c r="O19" s="81">
        <f t="shared" si="7"/>
        <v>-1.0909090909090935</v>
      </c>
      <c r="P19" s="98"/>
      <c r="Q19" s="3" t="s">
        <v>145</v>
      </c>
    </row>
    <row r="20" spans="1:17" s="1" customFormat="1" ht="15.75" x14ac:dyDescent="0.2">
      <c r="A20" s="83">
        <f t="shared" si="5"/>
        <v>0.112</v>
      </c>
      <c r="B20" s="159" t="s">
        <v>15</v>
      </c>
      <c r="C20" s="160">
        <v>3.464</v>
      </c>
      <c r="D20" s="131">
        <v>0.112</v>
      </c>
      <c r="E20" s="193">
        <f t="shared" si="6"/>
        <v>3.2332563510392611</v>
      </c>
      <c r="F20" s="184">
        <v>0.154</v>
      </c>
      <c r="G20" s="66">
        <f t="shared" si="0"/>
        <v>-4.1999999999999996E-2</v>
      </c>
      <c r="H20" s="258">
        <v>120</v>
      </c>
      <c r="I20" s="110">
        <v>3.569</v>
      </c>
      <c r="J20" s="277">
        <f t="shared" si="1"/>
        <v>2.9741666666666666</v>
      </c>
      <c r="K20" s="193">
        <v>5.5389999999999997</v>
      </c>
      <c r="L20" s="196">
        <f t="shared" si="2"/>
        <v>-1.9699999999999998</v>
      </c>
      <c r="M20" s="77">
        <f t="shared" si="3"/>
        <v>318.66071428571428</v>
      </c>
      <c r="N20" s="57">
        <f t="shared" si="4"/>
        <v>359.67532467532465</v>
      </c>
      <c r="O20" s="81">
        <f t="shared" si="7"/>
        <v>-41.014610389610368</v>
      </c>
      <c r="P20" s="98"/>
      <c r="Q20" s="3" t="s">
        <v>145</v>
      </c>
    </row>
    <row r="21" spans="1:17" s="1" customFormat="1" ht="15.75" hidden="1" x14ac:dyDescent="0.2">
      <c r="A21" s="83" t="str">
        <f t="shared" si="5"/>
        <v>x</v>
      </c>
      <c r="B21" s="159" t="s">
        <v>16</v>
      </c>
      <c r="C21" s="160">
        <v>7.6301000000000005</v>
      </c>
      <c r="D21" s="131">
        <v>0</v>
      </c>
      <c r="E21" s="193">
        <f t="shared" si="6"/>
        <v>0</v>
      </c>
      <c r="F21" s="184">
        <v>0</v>
      </c>
      <c r="G21" s="66">
        <f t="shared" si="0"/>
        <v>0</v>
      </c>
      <c r="H21" s="258">
        <v>157.11000000000001</v>
      </c>
      <c r="I21" s="110">
        <v>0</v>
      </c>
      <c r="J21" s="277">
        <f t="shared" si="1"/>
        <v>0</v>
      </c>
      <c r="K21" s="193">
        <v>0</v>
      </c>
      <c r="L21" s="196">
        <f t="shared" si="2"/>
        <v>0</v>
      </c>
      <c r="M21" s="77" t="str">
        <f t="shared" si="3"/>
        <v/>
      </c>
      <c r="N21" s="57" t="str">
        <f t="shared" si="4"/>
        <v/>
      </c>
      <c r="O21" s="81">
        <f t="shared" si="7"/>
        <v>0</v>
      </c>
      <c r="P21" s="98"/>
      <c r="Q21" s="3" t="s">
        <v>145</v>
      </c>
    </row>
    <row r="22" spans="1:17" s="1" customFormat="1" ht="15.75" x14ac:dyDescent="0.2">
      <c r="A22" s="83">
        <f t="shared" si="5"/>
        <v>0.40100000000000002</v>
      </c>
      <c r="B22" s="159" t="s">
        <v>17</v>
      </c>
      <c r="C22" s="160">
        <v>21.8675</v>
      </c>
      <c r="D22" s="131">
        <v>0.40100000000000002</v>
      </c>
      <c r="E22" s="193">
        <f t="shared" si="6"/>
        <v>1.8337715788270266</v>
      </c>
      <c r="F22" s="184">
        <v>0.35</v>
      </c>
      <c r="G22" s="66">
        <f t="shared" si="0"/>
        <v>5.1000000000000045E-2</v>
      </c>
      <c r="H22" s="258">
        <v>570</v>
      </c>
      <c r="I22" s="110">
        <v>13.1</v>
      </c>
      <c r="J22" s="277">
        <f t="shared" si="1"/>
        <v>2.2982456140350873</v>
      </c>
      <c r="K22" s="193">
        <v>7.6</v>
      </c>
      <c r="L22" s="196">
        <f t="shared" si="2"/>
        <v>5.5</v>
      </c>
      <c r="M22" s="77">
        <f t="shared" si="3"/>
        <v>326.68329177057353</v>
      </c>
      <c r="N22" s="57">
        <f t="shared" si="4"/>
        <v>217.14285714285717</v>
      </c>
      <c r="O22" s="81">
        <f t="shared" si="7"/>
        <v>109.54043462771637</v>
      </c>
      <c r="P22" s="98"/>
      <c r="Q22" s="3" t="s">
        <v>145</v>
      </c>
    </row>
    <row r="23" spans="1:17" s="1" customFormat="1" ht="15.75" hidden="1" x14ac:dyDescent="0.2">
      <c r="A23" s="83" t="str">
        <f t="shared" si="5"/>
        <v>x</v>
      </c>
      <c r="B23" s="159" t="s">
        <v>18</v>
      </c>
      <c r="C23" s="160">
        <v>3.53877</v>
      </c>
      <c r="D23" s="131">
        <v>0</v>
      </c>
      <c r="E23" s="193">
        <f t="shared" si="6"/>
        <v>0</v>
      </c>
      <c r="F23" s="184">
        <v>1.4999999999999999E-2</v>
      </c>
      <c r="G23" s="66">
        <f t="shared" si="0"/>
        <v>-1.4999999999999999E-2</v>
      </c>
      <c r="H23" s="258">
        <v>87</v>
      </c>
      <c r="I23" s="110">
        <v>0</v>
      </c>
      <c r="J23" s="277">
        <f t="shared" si="1"/>
        <v>0</v>
      </c>
      <c r="K23" s="193">
        <v>0.39</v>
      </c>
      <c r="L23" s="196">
        <f t="shared" si="2"/>
        <v>-0.39</v>
      </c>
      <c r="M23" s="77" t="str">
        <f t="shared" si="3"/>
        <v/>
      </c>
      <c r="N23" s="57">
        <f t="shared" si="4"/>
        <v>260.00000000000006</v>
      </c>
      <c r="O23" s="81">
        <f t="shared" si="7"/>
        <v>0</v>
      </c>
      <c r="P23" s="98"/>
      <c r="Q23" s="3" t="s">
        <v>145</v>
      </c>
    </row>
    <row r="24" spans="1:17" s="1" customFormat="1" ht="15" hidden="1" customHeight="1" x14ac:dyDescent="0.2">
      <c r="A24" s="83" t="str">
        <f t="shared" si="5"/>
        <v>x</v>
      </c>
      <c r="B24" s="159" t="s">
        <v>140</v>
      </c>
      <c r="C24" s="160">
        <v>1.43E-2</v>
      </c>
      <c r="D24" s="131" t="s">
        <v>122</v>
      </c>
      <c r="E24" s="193">
        <f t="shared" si="6"/>
        <v>0</v>
      </c>
      <c r="F24" s="184" t="s">
        <v>122</v>
      </c>
      <c r="G24" s="66" t="str">
        <f t="shared" si="0"/>
        <v/>
      </c>
      <c r="H24" s="258"/>
      <c r="I24" s="110" t="s">
        <v>122</v>
      </c>
      <c r="J24" s="277" t="str">
        <f t="shared" si="1"/>
        <v/>
      </c>
      <c r="K24" s="193" t="s">
        <v>122</v>
      </c>
      <c r="L24" s="196" t="str">
        <f t="shared" si="2"/>
        <v/>
      </c>
      <c r="M24" s="77" t="str">
        <f t="shared" si="3"/>
        <v/>
      </c>
      <c r="N24" s="57" t="str">
        <f t="shared" si="4"/>
        <v/>
      </c>
      <c r="O24" s="81">
        <f t="shared" si="7"/>
        <v>0</v>
      </c>
      <c r="P24" s="98"/>
      <c r="Q24" s="3" t="s">
        <v>145</v>
      </c>
    </row>
    <row r="25" spans="1:17" s="7" customFormat="1" ht="15.75" x14ac:dyDescent="0.25">
      <c r="A25" s="83">
        <f t="shared" si="5"/>
        <v>0.28200000000000003</v>
      </c>
      <c r="B25" s="157" t="s">
        <v>19</v>
      </c>
      <c r="C25" s="158">
        <v>17.135465</v>
      </c>
      <c r="D25" s="180">
        <f>SUM(D26:D35)</f>
        <v>0.28200000000000003</v>
      </c>
      <c r="E25" s="61">
        <f t="shared" si="6"/>
        <v>1.645709643712616</v>
      </c>
      <c r="F25" s="185">
        <f>SUM(F26:F35)</f>
        <v>0.27</v>
      </c>
      <c r="G25" s="65">
        <f t="shared" si="0"/>
        <v>1.2000000000000011E-2</v>
      </c>
      <c r="H25" s="257">
        <v>382</v>
      </c>
      <c r="I25" s="109">
        <f>SUM(I26:I35)</f>
        <v>6.8890000000000011</v>
      </c>
      <c r="J25" s="280">
        <f t="shared" si="1"/>
        <v>1.8034031413612568</v>
      </c>
      <c r="K25" s="194">
        <f>SUM(K26:K35)</f>
        <v>5.1920000000000002</v>
      </c>
      <c r="L25" s="200">
        <f t="shared" si="2"/>
        <v>1.697000000000001</v>
      </c>
      <c r="M25" s="76">
        <f t="shared" si="3"/>
        <v>244.29078014184398</v>
      </c>
      <c r="N25" s="56">
        <f t="shared" si="4"/>
        <v>192.29629629629628</v>
      </c>
      <c r="O25" s="80">
        <f t="shared" si="7"/>
        <v>51.994483845547705</v>
      </c>
      <c r="P25" s="98"/>
      <c r="Q25" s="3" t="s">
        <v>145</v>
      </c>
    </row>
    <row r="26" spans="1:17" s="1" customFormat="1" ht="15" hidden="1" customHeight="1" x14ac:dyDescent="0.2">
      <c r="A26" s="83" t="str">
        <f t="shared" si="5"/>
        <v>x</v>
      </c>
      <c r="B26" s="159" t="s">
        <v>123</v>
      </c>
      <c r="C26" s="160">
        <v>0.23407</v>
      </c>
      <c r="D26" s="131">
        <v>0</v>
      </c>
      <c r="E26" s="193">
        <f t="shared" si="6"/>
        <v>0</v>
      </c>
      <c r="F26" s="184">
        <v>0</v>
      </c>
      <c r="G26" s="67">
        <f t="shared" si="0"/>
        <v>0</v>
      </c>
      <c r="H26" s="259">
        <v>3.5</v>
      </c>
      <c r="I26" s="110">
        <v>0</v>
      </c>
      <c r="J26" s="274">
        <f t="shared" si="1"/>
        <v>0</v>
      </c>
      <c r="K26" s="193">
        <v>0</v>
      </c>
      <c r="L26" s="201">
        <f t="shared" si="2"/>
        <v>0</v>
      </c>
      <c r="M26" s="77" t="str">
        <f t="shared" si="3"/>
        <v/>
      </c>
      <c r="N26" s="58" t="str">
        <f t="shared" si="4"/>
        <v/>
      </c>
      <c r="O26" s="117">
        <f t="shared" si="7"/>
        <v>0</v>
      </c>
      <c r="P26" s="98"/>
      <c r="Q26" s="3" t="s">
        <v>145</v>
      </c>
    </row>
    <row r="27" spans="1:17" s="1" customFormat="1" ht="15" hidden="1" customHeight="1" x14ac:dyDescent="0.2">
      <c r="A27" s="83" t="str">
        <f t="shared" si="5"/>
        <v>x</v>
      </c>
      <c r="B27" s="159" t="s">
        <v>20</v>
      </c>
      <c r="C27" s="160">
        <v>0.35658499999999999</v>
      </c>
      <c r="D27" s="131">
        <v>0</v>
      </c>
      <c r="E27" s="193">
        <f t="shared" si="6"/>
        <v>0</v>
      </c>
      <c r="F27" s="184">
        <v>0</v>
      </c>
      <c r="G27" s="67">
        <f t="shared" si="0"/>
        <v>0</v>
      </c>
      <c r="H27" s="259">
        <v>4.8</v>
      </c>
      <c r="I27" s="110">
        <v>0</v>
      </c>
      <c r="J27" s="274">
        <f t="shared" si="1"/>
        <v>0</v>
      </c>
      <c r="K27" s="193">
        <v>0</v>
      </c>
      <c r="L27" s="201">
        <f t="shared" si="2"/>
        <v>0</v>
      </c>
      <c r="M27" s="77" t="str">
        <f t="shared" si="3"/>
        <v/>
      </c>
      <c r="N27" s="58" t="str">
        <f t="shared" si="4"/>
        <v/>
      </c>
      <c r="O27" s="117">
        <f t="shared" si="7"/>
        <v>0</v>
      </c>
      <c r="P27" s="98"/>
      <c r="Q27" s="3" t="s">
        <v>145</v>
      </c>
    </row>
    <row r="28" spans="1:17" s="1" customFormat="1" ht="15.75" hidden="1" x14ac:dyDescent="0.2">
      <c r="A28" s="83" t="str">
        <f t="shared" si="5"/>
        <v>x</v>
      </c>
      <c r="B28" s="159" t="s">
        <v>21</v>
      </c>
      <c r="C28" s="160">
        <v>1.3456699999999999</v>
      </c>
      <c r="D28" s="131">
        <v>0</v>
      </c>
      <c r="E28" s="193">
        <f t="shared" si="6"/>
        <v>0</v>
      </c>
      <c r="F28" s="184">
        <v>6.0000000000000001E-3</v>
      </c>
      <c r="G28" s="67">
        <f t="shared" si="0"/>
        <v>-6.0000000000000001E-3</v>
      </c>
      <c r="H28" s="259">
        <v>23.5</v>
      </c>
      <c r="I28" s="110">
        <v>0</v>
      </c>
      <c r="J28" s="274">
        <f t="shared" si="1"/>
        <v>0</v>
      </c>
      <c r="K28" s="193">
        <v>0.12</v>
      </c>
      <c r="L28" s="201">
        <f t="shared" si="2"/>
        <v>-0.12</v>
      </c>
      <c r="M28" s="77" t="str">
        <f t="shared" si="3"/>
        <v/>
      </c>
      <c r="N28" s="58">
        <f t="shared" si="4"/>
        <v>200</v>
      </c>
      <c r="O28" s="117">
        <f t="shared" si="7"/>
        <v>0</v>
      </c>
      <c r="P28" s="98"/>
      <c r="Q28" s="3" t="s">
        <v>145</v>
      </c>
    </row>
    <row r="29" spans="1:17" s="1" customFormat="1" ht="15" hidden="1" customHeight="1" x14ac:dyDescent="0.2">
      <c r="A29" s="83" t="str">
        <f t="shared" si="5"/>
        <v>x</v>
      </c>
      <c r="B29" s="159" t="s">
        <v>122</v>
      </c>
      <c r="C29" s="160"/>
      <c r="D29" s="131" t="s">
        <v>122</v>
      </c>
      <c r="E29" s="193">
        <f t="shared" si="6"/>
        <v>0</v>
      </c>
      <c r="F29" s="184" t="s">
        <v>122</v>
      </c>
      <c r="G29" s="67" t="str">
        <f t="shared" si="0"/>
        <v/>
      </c>
      <c r="H29" s="259"/>
      <c r="I29" s="110" t="s">
        <v>122</v>
      </c>
      <c r="J29" s="274" t="str">
        <f t="shared" si="1"/>
        <v/>
      </c>
      <c r="K29" s="193" t="s">
        <v>122</v>
      </c>
      <c r="L29" s="201" t="str">
        <f t="shared" si="2"/>
        <v/>
      </c>
      <c r="M29" s="77" t="str">
        <f t="shared" si="3"/>
        <v/>
      </c>
      <c r="N29" s="58" t="str">
        <f t="shared" si="4"/>
        <v/>
      </c>
      <c r="O29" s="117">
        <f t="shared" si="7"/>
        <v>0</v>
      </c>
      <c r="P29" s="98"/>
      <c r="Q29" s="3" t="s">
        <v>145</v>
      </c>
    </row>
    <row r="30" spans="1:17" s="1" customFormat="1" ht="15.75" hidden="1" x14ac:dyDescent="0.2">
      <c r="A30" s="83" t="str">
        <f t="shared" si="5"/>
        <v>x</v>
      </c>
      <c r="B30" s="159" t="s">
        <v>22</v>
      </c>
      <c r="C30" s="160">
        <v>3.1550500000000001</v>
      </c>
      <c r="D30" s="131">
        <v>0</v>
      </c>
      <c r="E30" s="193">
        <f t="shared" si="6"/>
        <v>0</v>
      </c>
      <c r="F30" s="184">
        <v>2E-3</v>
      </c>
      <c r="G30" s="66">
        <f t="shared" si="0"/>
        <v>-2E-3</v>
      </c>
      <c r="H30" s="258">
        <v>66.5</v>
      </c>
      <c r="I30" s="110">
        <v>0</v>
      </c>
      <c r="J30" s="277">
        <f t="shared" si="1"/>
        <v>0</v>
      </c>
      <c r="K30" s="193">
        <v>2.1000000000000001E-2</v>
      </c>
      <c r="L30" s="196">
        <f t="shared" si="2"/>
        <v>-2.1000000000000001E-2</v>
      </c>
      <c r="M30" s="77" t="str">
        <f t="shared" si="3"/>
        <v/>
      </c>
      <c r="N30" s="57">
        <f t="shared" si="4"/>
        <v>105</v>
      </c>
      <c r="O30" s="81">
        <f t="shared" si="7"/>
        <v>0</v>
      </c>
      <c r="P30" s="98"/>
      <c r="Q30" s="3" t="s">
        <v>145</v>
      </c>
    </row>
    <row r="31" spans="1:17" s="1" customFormat="1" ht="15.75" x14ac:dyDescent="0.2">
      <c r="A31" s="83">
        <f t="shared" si="5"/>
        <v>0.16800000000000001</v>
      </c>
      <c r="B31" s="159" t="s">
        <v>78</v>
      </c>
      <c r="C31" s="160">
        <v>2.2757100000000001</v>
      </c>
      <c r="D31" s="131">
        <v>0.16800000000000001</v>
      </c>
      <c r="E31" s="193">
        <f t="shared" si="6"/>
        <v>7.3823114544471835</v>
      </c>
      <c r="F31" s="184">
        <v>0.14399999999999999</v>
      </c>
      <c r="G31" s="67">
        <f t="shared" si="0"/>
        <v>2.4000000000000021E-2</v>
      </c>
      <c r="H31" s="259">
        <v>61</v>
      </c>
      <c r="I31" s="110">
        <v>4.6680000000000001</v>
      </c>
      <c r="J31" s="274">
        <f t="shared" si="1"/>
        <v>7.6524590163934425</v>
      </c>
      <c r="K31" s="193">
        <v>2.66</v>
      </c>
      <c r="L31" s="201">
        <f t="shared" si="2"/>
        <v>2.008</v>
      </c>
      <c r="M31" s="77">
        <f t="shared" si="3"/>
        <v>277.85714285714283</v>
      </c>
      <c r="N31" s="58">
        <f t="shared" si="4"/>
        <v>184.72222222222226</v>
      </c>
      <c r="O31" s="117">
        <f t="shared" si="7"/>
        <v>93.134920634920576</v>
      </c>
      <c r="P31" s="98"/>
      <c r="Q31" s="3" t="s">
        <v>145</v>
      </c>
    </row>
    <row r="32" spans="1:17" s="1" customFormat="1" ht="15.75" x14ac:dyDescent="0.2">
      <c r="A32" s="83">
        <f t="shared" si="5"/>
        <v>0.11</v>
      </c>
      <c r="B32" s="159" t="s">
        <v>23</v>
      </c>
      <c r="C32" s="160">
        <v>3.24356</v>
      </c>
      <c r="D32" s="131">
        <v>0.11</v>
      </c>
      <c r="E32" s="193">
        <f t="shared" si="6"/>
        <v>3.391335446238084</v>
      </c>
      <c r="F32" s="184">
        <v>6.4000000000000001E-2</v>
      </c>
      <c r="G32" s="66">
        <f t="shared" si="0"/>
        <v>4.5999999999999999E-2</v>
      </c>
      <c r="H32" s="258">
        <v>70</v>
      </c>
      <c r="I32" s="110">
        <v>2.1</v>
      </c>
      <c r="J32" s="277">
        <f t="shared" si="1"/>
        <v>3.0000000000000004</v>
      </c>
      <c r="K32" s="193">
        <v>1.2789999999999999</v>
      </c>
      <c r="L32" s="196">
        <f t="shared" si="2"/>
        <v>0.82100000000000017</v>
      </c>
      <c r="M32" s="77">
        <f t="shared" si="3"/>
        <v>190.90909090909091</v>
      </c>
      <c r="N32" s="57">
        <f t="shared" si="4"/>
        <v>199.84375</v>
      </c>
      <c r="O32" s="81">
        <f t="shared" si="7"/>
        <v>-8.9346590909090935</v>
      </c>
      <c r="P32" s="98"/>
      <c r="Q32" s="3" t="s">
        <v>145</v>
      </c>
    </row>
    <row r="33" spans="1:17" s="1" customFormat="1" ht="15" hidden="1" customHeight="1" x14ac:dyDescent="0.2">
      <c r="A33" s="83" t="str">
        <f t="shared" si="5"/>
        <v>x</v>
      </c>
      <c r="B33" s="159" t="s">
        <v>24</v>
      </c>
      <c r="C33" s="160">
        <v>5.0000000000000001E-4</v>
      </c>
      <c r="D33" s="131" t="s">
        <v>122</v>
      </c>
      <c r="E33" s="193">
        <f t="shared" si="6"/>
        <v>0</v>
      </c>
      <c r="F33" s="184" t="s">
        <v>122</v>
      </c>
      <c r="G33" s="67" t="str">
        <f t="shared" si="0"/>
        <v/>
      </c>
      <c r="H33" s="259">
        <v>0.6</v>
      </c>
      <c r="I33" s="110" t="s">
        <v>122</v>
      </c>
      <c r="J33" s="274" t="str">
        <f t="shared" si="1"/>
        <v/>
      </c>
      <c r="K33" s="193" t="s">
        <v>122</v>
      </c>
      <c r="L33" s="201" t="str">
        <f t="shared" si="2"/>
        <v/>
      </c>
      <c r="M33" s="77" t="str">
        <f t="shared" si="3"/>
        <v/>
      </c>
      <c r="N33" s="58" t="str">
        <f t="shared" si="4"/>
        <v/>
      </c>
      <c r="O33" s="117">
        <f t="shared" si="7"/>
        <v>0</v>
      </c>
      <c r="P33" s="98"/>
      <c r="Q33" s="3" t="s">
        <v>145</v>
      </c>
    </row>
    <row r="34" spans="1:17" s="1" customFormat="1" ht="15.75" hidden="1" x14ac:dyDescent="0.2">
      <c r="A34" s="83" t="str">
        <f t="shared" si="5"/>
        <v>x</v>
      </c>
      <c r="B34" s="159" t="s">
        <v>25</v>
      </c>
      <c r="C34" s="160">
        <v>4.4439000000000002</v>
      </c>
      <c r="D34" s="131">
        <v>0</v>
      </c>
      <c r="E34" s="193">
        <f t="shared" si="6"/>
        <v>0</v>
      </c>
      <c r="F34" s="184">
        <v>0.05</v>
      </c>
      <c r="G34" s="67">
        <f t="shared" si="0"/>
        <v>-0.05</v>
      </c>
      <c r="H34" s="259">
        <v>111.5</v>
      </c>
      <c r="I34" s="110">
        <v>0</v>
      </c>
      <c r="J34" s="274">
        <f t="shared" si="1"/>
        <v>0</v>
      </c>
      <c r="K34" s="193">
        <v>1.0669999999999999</v>
      </c>
      <c r="L34" s="201">
        <f t="shared" si="2"/>
        <v>-1.0669999999999999</v>
      </c>
      <c r="M34" s="77" t="str">
        <f t="shared" si="3"/>
        <v/>
      </c>
      <c r="N34" s="58">
        <f t="shared" si="4"/>
        <v>213.39999999999998</v>
      </c>
      <c r="O34" s="117">
        <f t="shared" si="7"/>
        <v>0</v>
      </c>
      <c r="P34" s="98"/>
      <c r="Q34" s="3" t="s">
        <v>145</v>
      </c>
    </row>
    <row r="35" spans="1:17" s="1" customFormat="1" ht="15.75" x14ac:dyDescent="0.2">
      <c r="A35" s="83">
        <f t="shared" si="5"/>
        <v>4.0000000000000001E-3</v>
      </c>
      <c r="B35" s="159" t="s">
        <v>26</v>
      </c>
      <c r="C35" s="160">
        <v>2.0739999999999998</v>
      </c>
      <c r="D35" s="131">
        <v>4.0000000000000001E-3</v>
      </c>
      <c r="E35" s="193">
        <f t="shared" si="6"/>
        <v>0.19286403085824497</v>
      </c>
      <c r="F35" s="184">
        <v>4.0000000000000001E-3</v>
      </c>
      <c r="G35" s="66">
        <f t="shared" si="0"/>
        <v>0</v>
      </c>
      <c r="H35" s="258">
        <v>40.6</v>
      </c>
      <c r="I35" s="110">
        <v>0.121</v>
      </c>
      <c r="J35" s="277">
        <f t="shared" si="1"/>
        <v>0.29802955665024627</v>
      </c>
      <c r="K35" s="193">
        <v>4.4999999999999998E-2</v>
      </c>
      <c r="L35" s="196">
        <f t="shared" si="2"/>
        <v>7.5999999999999998E-2</v>
      </c>
      <c r="M35" s="77">
        <f t="shared" si="3"/>
        <v>302.5</v>
      </c>
      <c r="N35" s="57">
        <f t="shared" si="4"/>
        <v>112.5</v>
      </c>
      <c r="O35" s="81">
        <f t="shared" si="7"/>
        <v>190</v>
      </c>
      <c r="P35" s="98"/>
      <c r="Q35" s="3" t="s">
        <v>145</v>
      </c>
    </row>
    <row r="36" spans="1:17" s="7" customFormat="1" ht="15.75" x14ac:dyDescent="0.25">
      <c r="A36" s="83">
        <f t="shared" si="5"/>
        <v>9.032</v>
      </c>
      <c r="B36" s="157" t="s">
        <v>59</v>
      </c>
      <c r="C36" s="158">
        <v>28.691034999999999</v>
      </c>
      <c r="D36" s="180">
        <f>SUM(D37:D44)</f>
        <v>9.032</v>
      </c>
      <c r="E36" s="61">
        <f t="shared" si="6"/>
        <v>31.480216729720627</v>
      </c>
      <c r="F36" s="109">
        <f>SUM(F37:F44)</f>
        <v>11.801000000000002</v>
      </c>
      <c r="G36" s="65">
        <f t="shared" si="0"/>
        <v>-2.7690000000000019</v>
      </c>
      <c r="H36" s="257">
        <v>803.45400000000006</v>
      </c>
      <c r="I36" s="109">
        <f>SUM(I37:I44)</f>
        <v>262.351</v>
      </c>
      <c r="J36" s="280">
        <f t="shared" si="1"/>
        <v>32.652896120997589</v>
      </c>
      <c r="K36" s="194">
        <f>SUM(K37:K44)</f>
        <v>340.02699999999999</v>
      </c>
      <c r="L36" s="200">
        <f t="shared" si="2"/>
        <v>-77.675999999999988</v>
      </c>
      <c r="M36" s="76">
        <f t="shared" si="3"/>
        <v>290.46833480956599</v>
      </c>
      <c r="N36" s="56">
        <f t="shared" si="4"/>
        <v>288.13405643589522</v>
      </c>
      <c r="O36" s="80">
        <f t="shared" si="7"/>
        <v>2.3342783736707702</v>
      </c>
      <c r="P36" s="98"/>
      <c r="Q36" s="3" t="s">
        <v>145</v>
      </c>
    </row>
    <row r="37" spans="1:17" s="9" customFormat="1" ht="15.75" x14ac:dyDescent="0.2">
      <c r="A37" s="83">
        <f t="shared" si="5"/>
        <v>2.7E-2</v>
      </c>
      <c r="B37" s="159" t="s">
        <v>79</v>
      </c>
      <c r="C37" s="160">
        <v>8.610000000000001E-2</v>
      </c>
      <c r="D37" s="131">
        <v>2.7E-2</v>
      </c>
      <c r="E37" s="193">
        <f t="shared" si="6"/>
        <v>31.358885017421599</v>
      </c>
      <c r="F37" s="184">
        <v>1.9E-2</v>
      </c>
      <c r="G37" s="67">
        <f t="shared" si="0"/>
        <v>8.0000000000000002E-3</v>
      </c>
      <c r="H37" s="259">
        <v>0.95399999999999996</v>
      </c>
      <c r="I37" s="110">
        <v>0.40500000000000003</v>
      </c>
      <c r="J37" s="274">
        <f t="shared" ref="J37:J68" si="10">IFERROR(I37/H37*100,"")</f>
        <v>42.452830188679251</v>
      </c>
      <c r="K37" s="193">
        <v>0.50900000000000001</v>
      </c>
      <c r="L37" s="201">
        <f t="shared" ref="L37:L68" si="11">IFERROR(I37-K37,"")</f>
        <v>-0.10399999999999998</v>
      </c>
      <c r="M37" s="77">
        <f t="shared" ref="M37:M68" si="12">IFERROR(IF(D37&gt;0,I37/D37*10,""),"")</f>
        <v>150.00000000000003</v>
      </c>
      <c r="N37" s="58">
        <f t="shared" ref="N37:N68" si="13">IFERROR(IF(F37&gt;0,K37/F37*10,""),"")</f>
        <v>267.89473684210526</v>
      </c>
      <c r="O37" s="117">
        <f t="shared" si="7"/>
        <v>-117.89473684210523</v>
      </c>
      <c r="P37" s="98"/>
      <c r="Q37" s="3" t="s">
        <v>145</v>
      </c>
    </row>
    <row r="38" spans="1:17" s="1" customFormat="1" ht="15.75" x14ac:dyDescent="0.2">
      <c r="A38" s="83">
        <f t="shared" si="5"/>
        <v>3.5999999999999997E-2</v>
      </c>
      <c r="B38" s="159" t="s">
        <v>80</v>
      </c>
      <c r="C38" s="160">
        <v>7.6999999999999999E-2</v>
      </c>
      <c r="D38" s="131">
        <v>3.5999999999999997E-2</v>
      </c>
      <c r="E38" s="193">
        <f t="shared" si="6"/>
        <v>46.753246753246749</v>
      </c>
      <c r="F38" s="184">
        <v>3.5999999999999997E-2</v>
      </c>
      <c r="G38" s="67">
        <f t="shared" si="0"/>
        <v>0</v>
      </c>
      <c r="H38" s="259">
        <v>1.4</v>
      </c>
      <c r="I38" s="110">
        <v>0.9</v>
      </c>
      <c r="J38" s="274">
        <f t="shared" si="10"/>
        <v>64.285714285714292</v>
      </c>
      <c r="K38" s="193">
        <v>0.72</v>
      </c>
      <c r="L38" s="201">
        <f t="shared" si="11"/>
        <v>0.18000000000000005</v>
      </c>
      <c r="M38" s="77">
        <f t="shared" si="12"/>
        <v>250.00000000000003</v>
      </c>
      <c r="N38" s="58">
        <f t="shared" si="13"/>
        <v>200</v>
      </c>
      <c r="O38" s="117">
        <f t="shared" si="7"/>
        <v>50.000000000000028</v>
      </c>
      <c r="P38" s="98"/>
      <c r="Q38" s="3" t="s">
        <v>145</v>
      </c>
    </row>
    <row r="39" spans="1:17" s="3" customFormat="1" ht="15.75" x14ac:dyDescent="0.2">
      <c r="A39" s="83">
        <f t="shared" si="5"/>
        <v>0.126</v>
      </c>
      <c r="B39" s="161" t="s">
        <v>63</v>
      </c>
      <c r="C39" s="160">
        <v>1.5</v>
      </c>
      <c r="D39" s="131">
        <v>0.126</v>
      </c>
      <c r="E39" s="193">
        <f t="shared" si="6"/>
        <v>8.4</v>
      </c>
      <c r="F39" s="184">
        <v>0.22900000000000001</v>
      </c>
      <c r="G39" s="68">
        <f t="shared" si="0"/>
        <v>-0.10300000000000001</v>
      </c>
      <c r="H39" s="260">
        <v>18.3</v>
      </c>
      <c r="I39" s="110">
        <v>2.286</v>
      </c>
      <c r="J39" s="281">
        <f t="shared" si="10"/>
        <v>12.491803278688526</v>
      </c>
      <c r="K39" s="193">
        <v>4.1390000000000002</v>
      </c>
      <c r="L39" s="202">
        <f t="shared" si="11"/>
        <v>-1.8530000000000002</v>
      </c>
      <c r="M39" s="78">
        <f t="shared" si="12"/>
        <v>181.42857142857142</v>
      </c>
      <c r="N39" s="58">
        <f t="shared" si="13"/>
        <v>180.74235807860262</v>
      </c>
      <c r="O39" s="117">
        <f t="shared" si="7"/>
        <v>0.68621334996879568</v>
      </c>
      <c r="P39" s="98"/>
      <c r="Q39" s="3" t="s">
        <v>145</v>
      </c>
    </row>
    <row r="40" spans="1:17" s="1" customFormat="1" ht="15.75" x14ac:dyDescent="0.2">
      <c r="A40" s="83">
        <f t="shared" si="5"/>
        <v>4</v>
      </c>
      <c r="B40" s="159" t="s">
        <v>27</v>
      </c>
      <c r="C40" s="160">
        <v>5.980035</v>
      </c>
      <c r="D40" s="131">
        <v>4</v>
      </c>
      <c r="E40" s="193">
        <f t="shared" si="6"/>
        <v>66.889240614812451</v>
      </c>
      <c r="F40" s="184">
        <v>3.25</v>
      </c>
      <c r="G40" s="67">
        <f t="shared" si="0"/>
        <v>0.75</v>
      </c>
      <c r="H40" s="259">
        <v>120</v>
      </c>
      <c r="I40" s="110">
        <v>89.5</v>
      </c>
      <c r="J40" s="274">
        <f t="shared" si="10"/>
        <v>74.583333333333329</v>
      </c>
      <c r="K40" s="193">
        <v>71.599999999999994</v>
      </c>
      <c r="L40" s="201">
        <f t="shared" si="11"/>
        <v>17.900000000000006</v>
      </c>
      <c r="M40" s="77">
        <f t="shared" si="12"/>
        <v>223.75</v>
      </c>
      <c r="N40" s="58">
        <f t="shared" si="13"/>
        <v>220.30769230769232</v>
      </c>
      <c r="O40" s="117">
        <f t="shared" si="7"/>
        <v>3.4423076923076792</v>
      </c>
      <c r="P40" s="98"/>
      <c r="Q40" s="3" t="s">
        <v>145</v>
      </c>
    </row>
    <row r="41" spans="1:17" s="1" customFormat="1" ht="15.75" x14ac:dyDescent="0.2">
      <c r="A41" s="83">
        <f t="shared" si="5"/>
        <v>4.6719999999999997</v>
      </c>
      <c r="B41" s="159" t="s">
        <v>28</v>
      </c>
      <c r="C41" s="160">
        <v>11.72444</v>
      </c>
      <c r="D41" s="131">
        <v>4.6719999999999997</v>
      </c>
      <c r="E41" s="193">
        <f t="shared" si="6"/>
        <v>39.84838508278434</v>
      </c>
      <c r="F41" s="184">
        <v>4.7990000000000004</v>
      </c>
      <c r="G41" s="66">
        <f t="shared" si="0"/>
        <v>-0.12700000000000067</v>
      </c>
      <c r="H41" s="258">
        <v>383.2</v>
      </c>
      <c r="I41" s="110">
        <v>163.52000000000001</v>
      </c>
      <c r="J41" s="277">
        <f t="shared" si="10"/>
        <v>42.67223382045929</v>
      </c>
      <c r="K41" s="193">
        <v>167.965</v>
      </c>
      <c r="L41" s="196">
        <f t="shared" si="11"/>
        <v>-4.4449999999999932</v>
      </c>
      <c r="M41" s="77">
        <f t="shared" si="12"/>
        <v>350.00000000000006</v>
      </c>
      <c r="N41" s="57">
        <f t="shared" si="13"/>
        <v>350</v>
      </c>
      <c r="O41" s="81">
        <f t="shared" si="7"/>
        <v>5.6843418860808015E-14</v>
      </c>
      <c r="P41" s="98"/>
      <c r="Q41" s="3" t="s">
        <v>145</v>
      </c>
    </row>
    <row r="42" spans="1:17" s="1" customFormat="1" ht="15.75" x14ac:dyDescent="0.2">
      <c r="A42" s="83">
        <f t="shared" si="5"/>
        <v>0.17100000000000001</v>
      </c>
      <c r="B42" s="159" t="s">
        <v>29</v>
      </c>
      <c r="C42" s="160">
        <v>3.3940000000000001</v>
      </c>
      <c r="D42" s="131">
        <v>0.17100000000000001</v>
      </c>
      <c r="E42" s="193">
        <f t="shared" si="6"/>
        <v>5.0383028874484381</v>
      </c>
      <c r="F42" s="184">
        <v>0.17799999999999999</v>
      </c>
      <c r="G42" s="66">
        <f t="shared" si="0"/>
        <v>-6.9999999999999785E-3</v>
      </c>
      <c r="H42" s="258">
        <v>88.6</v>
      </c>
      <c r="I42" s="110">
        <v>5.74</v>
      </c>
      <c r="J42" s="277">
        <f t="shared" si="10"/>
        <v>6.4785553047404072</v>
      </c>
      <c r="K42" s="193">
        <v>2.9740000000000002</v>
      </c>
      <c r="L42" s="196">
        <f t="shared" si="11"/>
        <v>2.766</v>
      </c>
      <c r="M42" s="77">
        <f t="shared" si="12"/>
        <v>335.67251461988303</v>
      </c>
      <c r="N42" s="58">
        <f t="shared" si="13"/>
        <v>167.07865168539328</v>
      </c>
      <c r="O42" s="117">
        <f t="shared" si="7"/>
        <v>168.59386293448975</v>
      </c>
      <c r="P42" s="98"/>
      <c r="Q42" s="3" t="s">
        <v>145</v>
      </c>
    </row>
    <row r="43" spans="1:17" s="1" customFormat="1" ht="15.75" hidden="1" x14ac:dyDescent="0.2">
      <c r="A43" s="83" t="str">
        <f t="shared" si="5"/>
        <v>x</v>
      </c>
      <c r="B43" s="159" t="s">
        <v>30</v>
      </c>
      <c r="C43" s="160">
        <v>6.3655200000000001</v>
      </c>
      <c r="D43" s="131">
        <v>0</v>
      </c>
      <c r="E43" s="193">
        <f t="shared" si="6"/>
        <v>0</v>
      </c>
      <c r="F43" s="184">
        <v>3.29</v>
      </c>
      <c r="G43" s="67">
        <f t="shared" si="0"/>
        <v>-3.29</v>
      </c>
      <c r="H43" s="259">
        <v>191</v>
      </c>
      <c r="I43" s="110">
        <v>0</v>
      </c>
      <c r="J43" s="274">
        <f t="shared" si="10"/>
        <v>0</v>
      </c>
      <c r="K43" s="193">
        <v>92.12</v>
      </c>
      <c r="L43" s="201">
        <f t="shared" si="11"/>
        <v>-92.12</v>
      </c>
      <c r="M43" s="77" t="str">
        <f t="shared" si="12"/>
        <v/>
      </c>
      <c r="N43" s="58">
        <f t="shared" si="13"/>
        <v>280</v>
      </c>
      <c r="O43" s="117">
        <f t="shared" si="7"/>
        <v>0</v>
      </c>
      <c r="P43" s="98"/>
      <c r="Q43" s="3" t="s">
        <v>145</v>
      </c>
    </row>
    <row r="44" spans="1:17" s="1" customFormat="1" ht="15.75" hidden="1" x14ac:dyDescent="0.2">
      <c r="A44" s="83" t="str">
        <f t="shared" si="5"/>
        <v>x</v>
      </c>
      <c r="B44" s="159" t="s">
        <v>64</v>
      </c>
      <c r="C44" s="160" t="e">
        <v>#VALUE!</v>
      </c>
      <c r="D44" s="131">
        <v>0</v>
      </c>
      <c r="E44" s="193">
        <f t="shared" si="6"/>
        <v>0</v>
      </c>
      <c r="F44" s="184">
        <v>0</v>
      </c>
      <c r="G44" s="67">
        <f t="shared" si="0"/>
        <v>0</v>
      </c>
      <c r="H44" s="259"/>
      <c r="I44" s="110">
        <v>0</v>
      </c>
      <c r="J44" s="274" t="str">
        <f t="shared" si="10"/>
        <v/>
      </c>
      <c r="K44" s="193">
        <v>0</v>
      </c>
      <c r="L44" s="201">
        <f t="shared" si="11"/>
        <v>0</v>
      </c>
      <c r="M44" s="77" t="str">
        <f t="shared" si="12"/>
        <v/>
      </c>
      <c r="N44" s="58" t="str">
        <f t="shared" si="13"/>
        <v/>
      </c>
      <c r="O44" s="117">
        <f t="shared" si="7"/>
        <v>0</v>
      </c>
      <c r="P44" s="98"/>
      <c r="Q44" s="3" t="s">
        <v>145</v>
      </c>
    </row>
    <row r="45" spans="1:17" s="7" customFormat="1" ht="15.75" x14ac:dyDescent="0.25">
      <c r="A45" s="83">
        <f t="shared" si="5"/>
        <v>2.6619999999999999</v>
      </c>
      <c r="B45" s="157" t="s">
        <v>62</v>
      </c>
      <c r="C45" s="158">
        <v>12.223990000000001</v>
      </c>
      <c r="D45" s="180">
        <f>SUM(D46:D52)</f>
        <v>2.6619999999999999</v>
      </c>
      <c r="E45" s="61">
        <f t="shared" si="6"/>
        <v>21.776850275564687</v>
      </c>
      <c r="F45" s="109">
        <f>SUM(F46:F52)</f>
        <v>1.8</v>
      </c>
      <c r="G45" s="69">
        <f t="shared" si="0"/>
        <v>0.86199999999999988</v>
      </c>
      <c r="H45" s="272">
        <v>257.39999999999998</v>
      </c>
      <c r="I45" s="109">
        <f>SUM(I46:I52)</f>
        <v>62.573</v>
      </c>
      <c r="J45" s="275">
        <f t="shared" si="10"/>
        <v>24.309634809634812</v>
      </c>
      <c r="K45" s="194">
        <f>SUM(K46:K52)</f>
        <v>64.921999999999997</v>
      </c>
      <c r="L45" s="203">
        <f t="shared" si="11"/>
        <v>-2.3489999999999966</v>
      </c>
      <c r="M45" s="76">
        <f t="shared" si="12"/>
        <v>235.06010518407211</v>
      </c>
      <c r="N45" s="59">
        <f t="shared" si="13"/>
        <v>360.67777777777781</v>
      </c>
      <c r="O45" s="116">
        <f t="shared" si="7"/>
        <v>-125.61767259370569</v>
      </c>
      <c r="P45" s="127"/>
      <c r="Q45" s="93" t="s">
        <v>145</v>
      </c>
    </row>
    <row r="46" spans="1:17" s="1" customFormat="1" ht="15.75" x14ac:dyDescent="0.2">
      <c r="A46" s="83">
        <f t="shared" si="5"/>
        <v>0.41</v>
      </c>
      <c r="B46" s="159" t="s">
        <v>81</v>
      </c>
      <c r="C46" s="160">
        <v>0.70659999999999989</v>
      </c>
      <c r="D46" s="131">
        <v>0.41</v>
      </c>
      <c r="E46" s="193">
        <f t="shared" si="6"/>
        <v>58.024341919048972</v>
      </c>
      <c r="F46" s="184">
        <v>0.24</v>
      </c>
      <c r="G46" s="67">
        <f t="shared" si="0"/>
        <v>0.16999999999999998</v>
      </c>
      <c r="H46" s="269">
        <v>5</v>
      </c>
      <c r="I46" s="110">
        <v>3.6080000000000001</v>
      </c>
      <c r="J46" s="274">
        <f t="shared" si="10"/>
        <v>72.16</v>
      </c>
      <c r="K46" s="193">
        <v>3.36</v>
      </c>
      <c r="L46" s="201">
        <f t="shared" si="11"/>
        <v>0.24800000000000022</v>
      </c>
      <c r="M46" s="77">
        <f t="shared" si="12"/>
        <v>88</v>
      </c>
      <c r="N46" s="58">
        <f t="shared" si="13"/>
        <v>140</v>
      </c>
      <c r="O46" s="117">
        <f t="shared" si="7"/>
        <v>-52</v>
      </c>
      <c r="P46" s="98"/>
      <c r="Q46" s="3" t="s">
        <v>145</v>
      </c>
    </row>
    <row r="47" spans="1:17" s="1" customFormat="1" ht="15.75" hidden="1" x14ac:dyDescent="0.2">
      <c r="A47" s="83" t="str">
        <f t="shared" si="5"/>
        <v>x</v>
      </c>
      <c r="B47" s="159" t="s">
        <v>82</v>
      </c>
      <c r="C47" s="160">
        <v>2.121</v>
      </c>
      <c r="D47" s="131">
        <v>0</v>
      </c>
      <c r="E47" s="193">
        <f t="shared" si="6"/>
        <v>0</v>
      </c>
      <c r="F47" s="184">
        <v>0.06</v>
      </c>
      <c r="G47" s="67">
        <f t="shared" si="0"/>
        <v>-0.06</v>
      </c>
      <c r="H47" s="269">
        <v>21.5</v>
      </c>
      <c r="I47" s="110">
        <v>0</v>
      </c>
      <c r="J47" s="274">
        <f t="shared" si="10"/>
        <v>0</v>
      </c>
      <c r="K47" s="193">
        <v>1.5</v>
      </c>
      <c r="L47" s="201">
        <f t="shared" si="11"/>
        <v>-1.5</v>
      </c>
      <c r="M47" s="77" t="str">
        <f t="shared" si="12"/>
        <v/>
      </c>
      <c r="N47" s="58">
        <f t="shared" si="13"/>
        <v>250</v>
      </c>
      <c r="O47" s="117">
        <f t="shared" si="7"/>
        <v>0</v>
      </c>
      <c r="P47" s="98"/>
      <c r="Q47" s="3" t="s">
        <v>145</v>
      </c>
    </row>
    <row r="48" spans="1:17" s="1" customFormat="1" ht="15.75" x14ac:dyDescent="0.2">
      <c r="A48" s="83">
        <f t="shared" si="5"/>
        <v>0.72</v>
      </c>
      <c r="B48" s="159" t="s">
        <v>83</v>
      </c>
      <c r="C48" s="160">
        <v>0.83</v>
      </c>
      <c r="D48" s="131">
        <v>0.72</v>
      </c>
      <c r="E48" s="193">
        <f t="shared" si="6"/>
        <v>86.746987951807228</v>
      </c>
      <c r="F48" s="184">
        <v>0.68600000000000005</v>
      </c>
      <c r="G48" s="67">
        <f t="shared" si="0"/>
        <v>3.3999999999999919E-2</v>
      </c>
      <c r="H48" s="269">
        <v>17.2</v>
      </c>
      <c r="I48" s="110">
        <v>19.48</v>
      </c>
      <c r="J48" s="274">
        <f t="shared" si="10"/>
        <v>113.25581395348838</v>
      </c>
      <c r="K48" s="193">
        <v>26.9</v>
      </c>
      <c r="L48" s="201">
        <f t="shared" si="11"/>
        <v>-7.4199999999999982</v>
      </c>
      <c r="M48" s="77">
        <f t="shared" si="12"/>
        <v>270.55555555555554</v>
      </c>
      <c r="N48" s="58">
        <f t="shared" si="13"/>
        <v>392.12827988338188</v>
      </c>
      <c r="O48" s="117">
        <f t="shared" si="7"/>
        <v>-121.57272432782634</v>
      </c>
      <c r="P48" s="98"/>
      <c r="Q48" s="3" t="s">
        <v>145</v>
      </c>
    </row>
    <row r="49" spans="1:17" s="1" customFormat="1" ht="15.75" hidden="1" x14ac:dyDescent="0.2">
      <c r="A49" s="83" t="str">
        <f t="shared" si="5"/>
        <v>x</v>
      </c>
      <c r="B49" s="159" t="s">
        <v>84</v>
      </c>
      <c r="C49" s="160">
        <v>1.51</v>
      </c>
      <c r="D49" s="131">
        <v>0</v>
      </c>
      <c r="E49" s="193">
        <f t="shared" si="6"/>
        <v>0</v>
      </c>
      <c r="F49" s="184">
        <v>0</v>
      </c>
      <c r="G49" s="67">
        <f t="shared" si="0"/>
        <v>0</v>
      </c>
      <c r="H49" s="269">
        <v>22.5</v>
      </c>
      <c r="I49" s="110">
        <v>0</v>
      </c>
      <c r="J49" s="274">
        <f t="shared" si="10"/>
        <v>0</v>
      </c>
      <c r="K49" s="193">
        <v>0</v>
      </c>
      <c r="L49" s="204">
        <f t="shared" si="11"/>
        <v>0</v>
      </c>
      <c r="M49" s="77" t="str">
        <f t="shared" si="12"/>
        <v/>
      </c>
      <c r="N49" s="58" t="str">
        <f t="shared" si="13"/>
        <v/>
      </c>
      <c r="O49" s="117">
        <f t="shared" si="7"/>
        <v>0</v>
      </c>
      <c r="P49" s="98"/>
      <c r="Q49" s="3" t="s">
        <v>145</v>
      </c>
    </row>
    <row r="50" spans="1:17" s="1" customFormat="1" ht="15.75" x14ac:dyDescent="0.2">
      <c r="A50" s="83">
        <f t="shared" si="5"/>
        <v>0.02</v>
      </c>
      <c r="B50" s="159" t="s">
        <v>96</v>
      </c>
      <c r="C50" s="160">
        <v>0.69740000000000002</v>
      </c>
      <c r="D50" s="131">
        <v>0.02</v>
      </c>
      <c r="E50" s="193">
        <f t="shared" si="6"/>
        <v>2.8677946659019216</v>
      </c>
      <c r="F50" s="184">
        <v>0</v>
      </c>
      <c r="G50" s="67">
        <f t="shared" si="0"/>
        <v>0.02</v>
      </c>
      <c r="H50" s="269">
        <v>33.4</v>
      </c>
      <c r="I50" s="110">
        <v>0.3</v>
      </c>
      <c r="J50" s="274">
        <f t="shared" si="10"/>
        <v>0.89820359281437123</v>
      </c>
      <c r="K50" s="193">
        <v>0</v>
      </c>
      <c r="L50" s="204">
        <f t="shared" si="11"/>
        <v>0.3</v>
      </c>
      <c r="M50" s="77">
        <f t="shared" si="12"/>
        <v>150</v>
      </c>
      <c r="N50" s="58" t="str">
        <f t="shared" si="13"/>
        <v/>
      </c>
      <c r="O50" s="117">
        <f t="shared" si="7"/>
        <v>0</v>
      </c>
      <c r="P50" s="98"/>
      <c r="Q50" s="3" t="s">
        <v>145</v>
      </c>
    </row>
    <row r="51" spans="1:17" s="1" customFormat="1" ht="15.75" x14ac:dyDescent="0.2">
      <c r="A51" s="83">
        <f t="shared" si="5"/>
        <v>0.45</v>
      </c>
      <c r="B51" s="159" t="s">
        <v>85</v>
      </c>
      <c r="C51" s="160">
        <v>0.86250000000000004</v>
      </c>
      <c r="D51" s="131">
        <v>0.45</v>
      </c>
      <c r="E51" s="193">
        <f t="shared" si="6"/>
        <v>52.173913043478258</v>
      </c>
      <c r="F51" s="184">
        <v>2E-3</v>
      </c>
      <c r="G51" s="67">
        <f t="shared" si="0"/>
        <v>0.44800000000000001</v>
      </c>
      <c r="H51" s="269">
        <v>12</v>
      </c>
      <c r="I51" s="110">
        <v>4.0510000000000002</v>
      </c>
      <c r="J51" s="274">
        <f t="shared" si="10"/>
        <v>33.758333333333333</v>
      </c>
      <c r="K51" s="193">
        <v>0.09</v>
      </c>
      <c r="L51" s="204">
        <f t="shared" si="11"/>
        <v>3.9610000000000003</v>
      </c>
      <c r="M51" s="77">
        <f t="shared" si="12"/>
        <v>90.022222222222226</v>
      </c>
      <c r="N51" s="58">
        <f t="shared" si="13"/>
        <v>450</v>
      </c>
      <c r="O51" s="117">
        <f t="shared" si="7"/>
        <v>-359.97777777777776</v>
      </c>
      <c r="P51" s="98"/>
      <c r="Q51" s="3" t="s">
        <v>145</v>
      </c>
    </row>
    <row r="52" spans="1:17" s="1" customFormat="1" ht="15.75" x14ac:dyDescent="0.2">
      <c r="A52" s="83">
        <f t="shared" si="5"/>
        <v>1.0620000000000001</v>
      </c>
      <c r="B52" s="159" t="s">
        <v>97</v>
      </c>
      <c r="C52" s="160">
        <v>5.4946299999999999</v>
      </c>
      <c r="D52" s="131">
        <v>1.0620000000000001</v>
      </c>
      <c r="E52" s="193">
        <f t="shared" si="6"/>
        <v>19.327962028380437</v>
      </c>
      <c r="F52" s="184">
        <v>0.81200000000000006</v>
      </c>
      <c r="G52" s="217">
        <f t="shared" si="0"/>
        <v>0.25</v>
      </c>
      <c r="H52" s="269">
        <v>145.80000000000001</v>
      </c>
      <c r="I52" s="110">
        <v>35.134</v>
      </c>
      <c r="J52" s="274">
        <f t="shared" si="10"/>
        <v>24.097393689986284</v>
      </c>
      <c r="K52" s="193">
        <v>33.072000000000003</v>
      </c>
      <c r="L52" s="205">
        <f t="shared" si="11"/>
        <v>2.0619999999999976</v>
      </c>
      <c r="M52" s="77">
        <f t="shared" si="12"/>
        <v>330.8286252354049</v>
      </c>
      <c r="N52" s="60">
        <f t="shared" si="13"/>
        <v>407.29064039408865</v>
      </c>
      <c r="O52" s="118">
        <f t="shared" si="7"/>
        <v>-76.462015158683755</v>
      </c>
      <c r="P52" s="98"/>
      <c r="Q52" s="3" t="s">
        <v>145</v>
      </c>
    </row>
    <row r="53" spans="1:17" s="7" customFormat="1" ht="15.75" x14ac:dyDescent="0.25">
      <c r="A53" s="83">
        <f t="shared" si="5"/>
        <v>0.41099999999999998</v>
      </c>
      <c r="B53" s="162" t="s">
        <v>31</v>
      </c>
      <c r="C53" s="163">
        <v>54.379249999999999</v>
      </c>
      <c r="D53" s="181">
        <f>SUM(D54:D67)</f>
        <v>0.41099999999999998</v>
      </c>
      <c r="E53" s="194">
        <f t="shared" si="6"/>
        <v>0.75580299470845957</v>
      </c>
      <c r="F53" s="111">
        <f>SUM(F54:F67)</f>
        <v>0.62800000000000011</v>
      </c>
      <c r="G53" s="124">
        <f t="shared" si="0"/>
        <v>-0.21700000000000014</v>
      </c>
      <c r="H53" s="270">
        <v>1165.2</v>
      </c>
      <c r="I53" s="111">
        <f>SUM(I54:I67)</f>
        <v>9.3790000000000013</v>
      </c>
      <c r="J53" s="276">
        <f t="shared" si="10"/>
        <v>0.80492619292825274</v>
      </c>
      <c r="K53" s="194">
        <f>SUM(K54:K67)</f>
        <v>13.425000000000002</v>
      </c>
      <c r="L53" s="206">
        <f t="shared" si="11"/>
        <v>-4.0460000000000012</v>
      </c>
      <c r="M53" s="76">
        <f t="shared" si="12"/>
        <v>228.19951338199519</v>
      </c>
      <c r="N53" s="61">
        <f t="shared" si="13"/>
        <v>213.77388535031849</v>
      </c>
      <c r="O53" s="119">
        <f t="shared" si="7"/>
        <v>14.425628031676695</v>
      </c>
      <c r="P53" s="127"/>
      <c r="Q53" s="93" t="s">
        <v>145</v>
      </c>
    </row>
    <row r="54" spans="1:17" s="9" customFormat="1" ht="15" hidden="1" customHeight="1" x14ac:dyDescent="0.2">
      <c r="A54" s="83" t="str">
        <f t="shared" si="5"/>
        <v>x</v>
      </c>
      <c r="B54" s="164" t="s">
        <v>86</v>
      </c>
      <c r="C54" s="160">
        <v>2.39323</v>
      </c>
      <c r="D54" s="131">
        <v>0</v>
      </c>
      <c r="E54" s="193">
        <f t="shared" si="6"/>
        <v>0</v>
      </c>
      <c r="F54" s="184">
        <v>0</v>
      </c>
      <c r="G54" s="218">
        <f t="shared" si="0"/>
        <v>0</v>
      </c>
      <c r="H54" s="271">
        <v>35</v>
      </c>
      <c r="I54" s="110">
        <v>0</v>
      </c>
      <c r="J54" s="277">
        <f t="shared" si="10"/>
        <v>0</v>
      </c>
      <c r="K54" s="193">
        <v>0</v>
      </c>
      <c r="L54" s="207">
        <f t="shared" si="11"/>
        <v>0</v>
      </c>
      <c r="M54" s="79" t="str">
        <f t="shared" si="12"/>
        <v/>
      </c>
      <c r="N54" s="62" t="str">
        <f t="shared" si="13"/>
        <v/>
      </c>
      <c r="O54" s="120">
        <f t="shared" si="7"/>
        <v>0</v>
      </c>
      <c r="P54" s="98"/>
      <c r="Q54" s="3" t="s">
        <v>145</v>
      </c>
    </row>
    <row r="55" spans="1:17" s="1" customFormat="1" ht="15" customHeight="1" x14ac:dyDescent="0.2">
      <c r="A55" s="83">
        <f t="shared" si="5"/>
        <v>1.0999999999999999E-2</v>
      </c>
      <c r="B55" s="164" t="s">
        <v>87</v>
      </c>
      <c r="C55" s="160">
        <v>2.8534999999999999</v>
      </c>
      <c r="D55" s="131">
        <v>1.0999999999999999E-2</v>
      </c>
      <c r="E55" s="193">
        <f t="shared" si="6"/>
        <v>0.38549150166462237</v>
      </c>
      <c r="F55" s="184">
        <v>0</v>
      </c>
      <c r="G55" s="66">
        <f t="shared" si="0"/>
        <v>1.0999999999999999E-2</v>
      </c>
      <c r="H55" s="271">
        <v>54.3</v>
      </c>
      <c r="I55" s="110">
        <v>0.16500000000000001</v>
      </c>
      <c r="J55" s="277">
        <f t="shared" si="10"/>
        <v>0.30386740331491718</v>
      </c>
      <c r="K55" s="193">
        <v>0</v>
      </c>
      <c r="L55" s="208">
        <f t="shared" si="11"/>
        <v>0.16500000000000001</v>
      </c>
      <c r="M55" s="79">
        <f t="shared" si="12"/>
        <v>150.00000000000003</v>
      </c>
      <c r="N55" s="58" t="str">
        <f t="shared" si="13"/>
        <v/>
      </c>
      <c r="O55" s="117">
        <f t="shared" si="7"/>
        <v>0</v>
      </c>
      <c r="P55" s="98"/>
      <c r="Q55" s="3" t="s">
        <v>145</v>
      </c>
    </row>
    <row r="56" spans="1:17" s="1" customFormat="1" ht="15" hidden="1" customHeight="1" x14ac:dyDescent="0.2">
      <c r="A56" s="83" t="str">
        <f t="shared" si="5"/>
        <v>x</v>
      </c>
      <c r="B56" s="164" t="s">
        <v>88</v>
      </c>
      <c r="C56" s="160">
        <v>0.52100000000000002</v>
      </c>
      <c r="D56" s="131">
        <v>0</v>
      </c>
      <c r="E56" s="193">
        <f t="shared" si="6"/>
        <v>0</v>
      </c>
      <c r="F56" s="184">
        <v>0</v>
      </c>
      <c r="G56" s="66">
        <f t="shared" si="0"/>
        <v>0</v>
      </c>
      <c r="H56" s="271">
        <v>7.2</v>
      </c>
      <c r="I56" s="110">
        <v>0</v>
      </c>
      <c r="J56" s="277">
        <f t="shared" si="10"/>
        <v>0</v>
      </c>
      <c r="K56" s="193">
        <v>0</v>
      </c>
      <c r="L56" s="208">
        <f t="shared" si="11"/>
        <v>0</v>
      </c>
      <c r="M56" s="79" t="str">
        <f t="shared" si="12"/>
        <v/>
      </c>
      <c r="N56" s="58" t="str">
        <f t="shared" si="13"/>
        <v/>
      </c>
      <c r="O56" s="117">
        <f t="shared" si="7"/>
        <v>0</v>
      </c>
      <c r="P56" s="98"/>
      <c r="Q56" s="3" t="s">
        <v>145</v>
      </c>
    </row>
    <row r="57" spans="1:17" s="1" customFormat="1" ht="15" customHeight="1" x14ac:dyDescent="0.2">
      <c r="A57" s="83">
        <f t="shared" si="5"/>
        <v>1.2E-2</v>
      </c>
      <c r="B57" s="164" t="s">
        <v>89</v>
      </c>
      <c r="C57" s="160">
        <v>4.6001799999999999</v>
      </c>
      <c r="D57" s="131">
        <v>1.2E-2</v>
      </c>
      <c r="E57" s="193">
        <f t="shared" si="6"/>
        <v>0.26085935767730828</v>
      </c>
      <c r="F57" s="184">
        <v>8.3000000000000004E-2</v>
      </c>
      <c r="G57" s="66">
        <f t="shared" si="0"/>
        <v>-7.1000000000000008E-2</v>
      </c>
      <c r="H57" s="264">
        <v>81.2</v>
      </c>
      <c r="I57" s="110">
        <v>0.33300000000000002</v>
      </c>
      <c r="J57" s="277">
        <f t="shared" si="10"/>
        <v>0.41009852216748771</v>
      </c>
      <c r="K57" s="193">
        <v>1.831</v>
      </c>
      <c r="L57" s="208">
        <f t="shared" si="11"/>
        <v>-1.498</v>
      </c>
      <c r="M57" s="79">
        <f t="shared" si="12"/>
        <v>277.5</v>
      </c>
      <c r="N57" s="58">
        <f t="shared" si="13"/>
        <v>220.60240963855421</v>
      </c>
      <c r="O57" s="117">
        <f t="shared" si="7"/>
        <v>56.897590361445793</v>
      </c>
      <c r="P57" s="98"/>
      <c r="Q57" s="3" t="s">
        <v>145</v>
      </c>
    </row>
    <row r="58" spans="1:17" s="1" customFormat="1" ht="15" hidden="1" customHeight="1" x14ac:dyDescent="0.2">
      <c r="A58" s="83" t="str">
        <f t="shared" si="5"/>
        <v>x</v>
      </c>
      <c r="B58" s="164" t="s">
        <v>57</v>
      </c>
      <c r="C58" s="160">
        <v>6.1175800000000002</v>
      </c>
      <c r="D58" s="131">
        <v>0</v>
      </c>
      <c r="E58" s="193">
        <f t="shared" si="6"/>
        <v>0</v>
      </c>
      <c r="F58" s="184">
        <v>0</v>
      </c>
      <c r="G58" s="66">
        <f t="shared" si="0"/>
        <v>0</v>
      </c>
      <c r="H58" s="258">
        <v>100.3</v>
      </c>
      <c r="I58" s="110">
        <v>0</v>
      </c>
      <c r="J58" s="277">
        <f t="shared" si="10"/>
        <v>0</v>
      </c>
      <c r="K58" s="193">
        <v>0</v>
      </c>
      <c r="L58" s="196">
        <f t="shared" si="11"/>
        <v>0</v>
      </c>
      <c r="M58" s="79" t="str">
        <f t="shared" si="12"/>
        <v/>
      </c>
      <c r="N58" s="58" t="str">
        <f t="shared" si="13"/>
        <v/>
      </c>
      <c r="O58" s="117">
        <f t="shared" si="7"/>
        <v>0</v>
      </c>
      <c r="P58" s="98"/>
      <c r="Q58" s="3" t="s">
        <v>145</v>
      </c>
    </row>
    <row r="59" spans="1:17" s="1" customFormat="1" ht="15" customHeight="1" x14ac:dyDescent="0.2">
      <c r="A59" s="83">
        <f t="shared" si="5"/>
        <v>7.1999999999999995E-2</v>
      </c>
      <c r="B59" s="164" t="s">
        <v>32</v>
      </c>
      <c r="C59" s="160">
        <v>5.7000500000000001</v>
      </c>
      <c r="D59" s="131">
        <v>7.1999999999999995E-2</v>
      </c>
      <c r="E59" s="193">
        <f t="shared" si="6"/>
        <v>1.2631468145016271</v>
      </c>
      <c r="F59" s="184">
        <v>8.2000000000000003E-2</v>
      </c>
      <c r="G59" s="66">
        <f t="shared" si="0"/>
        <v>-1.0000000000000009E-2</v>
      </c>
      <c r="H59" s="258">
        <v>120</v>
      </c>
      <c r="I59" s="110">
        <v>1.325</v>
      </c>
      <c r="J59" s="277">
        <f t="shared" si="10"/>
        <v>1.1041666666666667</v>
      </c>
      <c r="K59" s="193">
        <v>1.9139999999999999</v>
      </c>
      <c r="L59" s="196">
        <f t="shared" si="11"/>
        <v>-0.58899999999999997</v>
      </c>
      <c r="M59" s="79">
        <f t="shared" si="12"/>
        <v>184.02777777777777</v>
      </c>
      <c r="N59" s="58">
        <f t="shared" si="13"/>
        <v>233.41463414634146</v>
      </c>
      <c r="O59" s="117">
        <f t="shared" si="7"/>
        <v>-49.386856368563684</v>
      </c>
      <c r="P59" s="98"/>
      <c r="Q59" s="3" t="s">
        <v>145</v>
      </c>
    </row>
    <row r="60" spans="1:17" s="1" customFormat="1" ht="15" customHeight="1" x14ac:dyDescent="0.2">
      <c r="A60" s="83">
        <f t="shared" si="5"/>
        <v>1.2999999999999999E-2</v>
      </c>
      <c r="B60" s="164" t="s">
        <v>60</v>
      </c>
      <c r="C60" s="160">
        <v>5.4961099999999998</v>
      </c>
      <c r="D60" s="131">
        <v>1.2999999999999999E-2</v>
      </c>
      <c r="E60" s="193">
        <f t="shared" si="6"/>
        <v>0.23653092823833582</v>
      </c>
      <c r="F60" s="184">
        <v>0.108</v>
      </c>
      <c r="G60" s="66">
        <f t="shared" si="0"/>
        <v>-9.5000000000000001E-2</v>
      </c>
      <c r="H60" s="258">
        <v>65.3</v>
      </c>
      <c r="I60" s="110">
        <v>0.23799999999999999</v>
      </c>
      <c r="J60" s="277">
        <f t="shared" si="10"/>
        <v>0.36447166921898927</v>
      </c>
      <c r="K60" s="193">
        <v>1.86</v>
      </c>
      <c r="L60" s="196">
        <f t="shared" si="11"/>
        <v>-1.6220000000000001</v>
      </c>
      <c r="M60" s="79">
        <f t="shared" si="12"/>
        <v>183.07692307692307</v>
      </c>
      <c r="N60" s="58">
        <f t="shared" si="13"/>
        <v>172.22222222222226</v>
      </c>
      <c r="O60" s="117">
        <f t="shared" si="7"/>
        <v>10.854700854700809</v>
      </c>
      <c r="P60" s="98"/>
      <c r="Q60" s="3" t="s">
        <v>145</v>
      </c>
    </row>
    <row r="61" spans="1:17" s="1" customFormat="1" ht="15" hidden="1" customHeight="1" x14ac:dyDescent="0.2">
      <c r="A61" s="83" t="str">
        <f t="shared" si="5"/>
        <v>x</v>
      </c>
      <c r="B61" s="164" t="s">
        <v>33</v>
      </c>
      <c r="C61" s="160">
        <v>1.4285999999999999</v>
      </c>
      <c r="D61" s="131">
        <v>0</v>
      </c>
      <c r="E61" s="193">
        <f t="shared" si="6"/>
        <v>0</v>
      </c>
      <c r="F61" s="184">
        <v>0</v>
      </c>
      <c r="G61" s="66">
        <f t="shared" si="0"/>
        <v>0</v>
      </c>
      <c r="H61" s="258">
        <v>24</v>
      </c>
      <c r="I61" s="110">
        <v>0</v>
      </c>
      <c r="J61" s="277">
        <f t="shared" si="10"/>
        <v>0</v>
      </c>
      <c r="K61" s="193">
        <v>0</v>
      </c>
      <c r="L61" s="196">
        <f t="shared" si="11"/>
        <v>0</v>
      </c>
      <c r="M61" s="79" t="str">
        <f t="shared" si="12"/>
        <v/>
      </c>
      <c r="N61" s="58" t="str">
        <f t="shared" si="13"/>
        <v/>
      </c>
      <c r="O61" s="117">
        <f t="shared" si="7"/>
        <v>0</v>
      </c>
      <c r="P61" s="98"/>
      <c r="Q61" s="3" t="s">
        <v>145</v>
      </c>
    </row>
    <row r="62" spans="1:17" s="1" customFormat="1" ht="15" customHeight="1" x14ac:dyDescent="0.2">
      <c r="A62" s="83">
        <f t="shared" si="5"/>
        <v>0.21</v>
      </c>
      <c r="B62" s="164" t="s">
        <v>90</v>
      </c>
      <c r="C62" s="160">
        <v>15.49222</v>
      </c>
      <c r="D62" s="131">
        <v>0.21</v>
      </c>
      <c r="E62" s="193">
        <f t="shared" si="6"/>
        <v>1.3555190928091649</v>
      </c>
      <c r="F62" s="184">
        <v>0.14599999999999999</v>
      </c>
      <c r="G62" s="66">
        <f t="shared" si="0"/>
        <v>6.4000000000000001E-2</v>
      </c>
      <c r="H62" s="258">
        <v>423</v>
      </c>
      <c r="I62" s="110">
        <v>5.1520000000000001</v>
      </c>
      <c r="J62" s="277">
        <f t="shared" si="10"/>
        <v>1.217966903073286</v>
      </c>
      <c r="K62" s="193">
        <v>2.7040000000000002</v>
      </c>
      <c r="L62" s="196">
        <f t="shared" si="11"/>
        <v>2.448</v>
      </c>
      <c r="M62" s="79">
        <f t="shared" si="12"/>
        <v>245.33333333333334</v>
      </c>
      <c r="N62" s="58">
        <f t="shared" si="13"/>
        <v>185.20547945205482</v>
      </c>
      <c r="O62" s="117">
        <f t="shared" si="7"/>
        <v>60.127853881278526</v>
      </c>
      <c r="P62" s="98"/>
      <c r="Q62" s="3" t="s">
        <v>145</v>
      </c>
    </row>
    <row r="63" spans="1:17" s="1" customFormat="1" ht="15" customHeight="1" x14ac:dyDescent="0.2">
      <c r="A63" s="83">
        <f t="shared" si="5"/>
        <v>1.7999999999999999E-2</v>
      </c>
      <c r="B63" s="164" t="s">
        <v>34</v>
      </c>
      <c r="C63" s="160">
        <v>1.4279999999999999</v>
      </c>
      <c r="D63" s="131">
        <v>1.7999999999999999E-2</v>
      </c>
      <c r="E63" s="193">
        <f t="shared" si="6"/>
        <v>1.2605042016806722</v>
      </c>
      <c r="F63" s="184">
        <v>0</v>
      </c>
      <c r="G63" s="66">
        <f t="shared" si="0"/>
        <v>1.7999999999999999E-2</v>
      </c>
      <c r="H63" s="258">
        <v>32.6</v>
      </c>
      <c r="I63" s="110">
        <v>0.39900000000000002</v>
      </c>
      <c r="J63" s="277">
        <f t="shared" si="10"/>
        <v>1.2239263803680982</v>
      </c>
      <c r="K63" s="193">
        <v>0</v>
      </c>
      <c r="L63" s="196">
        <f t="shared" si="11"/>
        <v>0.39900000000000002</v>
      </c>
      <c r="M63" s="79">
        <f t="shared" si="12"/>
        <v>221.66666666666669</v>
      </c>
      <c r="N63" s="58" t="str">
        <f t="shared" si="13"/>
        <v/>
      </c>
      <c r="O63" s="117">
        <f t="shared" si="7"/>
        <v>0</v>
      </c>
      <c r="P63" s="98"/>
      <c r="Q63" s="3" t="s">
        <v>145</v>
      </c>
    </row>
    <row r="64" spans="1:17" s="1" customFormat="1" ht="15" hidden="1" customHeight="1" x14ac:dyDescent="0.2">
      <c r="A64" s="83" t="str">
        <f t="shared" si="5"/>
        <v>x</v>
      </c>
      <c r="B64" s="164" t="s">
        <v>35</v>
      </c>
      <c r="C64" s="160">
        <v>2.0213800000000002</v>
      </c>
      <c r="D64" s="131">
        <v>0</v>
      </c>
      <c r="E64" s="193">
        <f t="shared" si="6"/>
        <v>0</v>
      </c>
      <c r="F64" s="184">
        <v>7.1999999999999995E-2</v>
      </c>
      <c r="G64" s="67">
        <f t="shared" si="0"/>
        <v>-7.1999999999999995E-2</v>
      </c>
      <c r="H64" s="259">
        <v>51.5</v>
      </c>
      <c r="I64" s="110">
        <v>0</v>
      </c>
      <c r="J64" s="274">
        <f t="shared" si="10"/>
        <v>0</v>
      </c>
      <c r="K64" s="193">
        <v>1.399</v>
      </c>
      <c r="L64" s="201">
        <f t="shared" si="11"/>
        <v>-1.399</v>
      </c>
      <c r="M64" s="79" t="str">
        <f t="shared" si="12"/>
        <v/>
      </c>
      <c r="N64" s="58">
        <f t="shared" si="13"/>
        <v>194.30555555555557</v>
      </c>
      <c r="O64" s="117">
        <f t="shared" si="7"/>
        <v>0</v>
      </c>
      <c r="P64" s="98"/>
      <c r="Q64" s="3" t="s">
        <v>145</v>
      </c>
    </row>
    <row r="65" spans="1:17" s="1" customFormat="1" ht="15" customHeight="1" x14ac:dyDescent="0.2">
      <c r="A65" s="83">
        <f t="shared" si="5"/>
        <v>3.5000000000000003E-2</v>
      </c>
      <c r="B65" s="159" t="s">
        <v>36</v>
      </c>
      <c r="C65" s="160">
        <v>4.0570000000000004</v>
      </c>
      <c r="D65" s="131">
        <v>3.5000000000000003E-2</v>
      </c>
      <c r="E65" s="193">
        <f t="shared" si="6"/>
        <v>0.86270643332511698</v>
      </c>
      <c r="F65" s="184">
        <v>8.5999999999999993E-2</v>
      </c>
      <c r="G65" s="66">
        <f t="shared" si="0"/>
        <v>-5.099999999999999E-2</v>
      </c>
      <c r="H65" s="258">
        <v>125</v>
      </c>
      <c r="I65" s="110">
        <v>0.98</v>
      </c>
      <c r="J65" s="277">
        <f t="shared" si="10"/>
        <v>0.78400000000000003</v>
      </c>
      <c r="K65" s="193">
        <v>2.4169999999999998</v>
      </c>
      <c r="L65" s="196">
        <f t="shared" si="11"/>
        <v>-1.4369999999999998</v>
      </c>
      <c r="M65" s="77">
        <f t="shared" si="12"/>
        <v>279.99999999999994</v>
      </c>
      <c r="N65" s="58">
        <f t="shared" si="13"/>
        <v>281.04651162790697</v>
      </c>
      <c r="O65" s="117">
        <f t="shared" si="7"/>
        <v>-1.046511627907023</v>
      </c>
      <c r="P65" s="98"/>
      <c r="Q65" s="3" t="s">
        <v>145</v>
      </c>
    </row>
    <row r="66" spans="1:17" s="1" customFormat="1" ht="15" customHeight="1" x14ac:dyDescent="0.2">
      <c r="A66" s="83">
        <f t="shared" si="5"/>
        <v>0.04</v>
      </c>
      <c r="B66" s="164" t="s">
        <v>37</v>
      </c>
      <c r="C66" s="160">
        <v>0.77669999999999995</v>
      </c>
      <c r="D66" s="131">
        <v>0.04</v>
      </c>
      <c r="E66" s="193">
        <f t="shared" si="6"/>
        <v>5.1499935625080466</v>
      </c>
      <c r="F66" s="184">
        <v>4.7E-2</v>
      </c>
      <c r="G66" s="66">
        <f t="shared" si="0"/>
        <v>-6.9999999999999993E-3</v>
      </c>
      <c r="H66" s="258">
        <v>13.8</v>
      </c>
      <c r="I66" s="110">
        <v>0.78700000000000003</v>
      </c>
      <c r="J66" s="277">
        <f t="shared" si="10"/>
        <v>5.7028985507246377</v>
      </c>
      <c r="K66" s="193">
        <v>1.1659999999999999</v>
      </c>
      <c r="L66" s="196">
        <f t="shared" si="11"/>
        <v>-0.37899999999999989</v>
      </c>
      <c r="M66" s="77">
        <f t="shared" si="12"/>
        <v>196.75</v>
      </c>
      <c r="N66" s="58">
        <f t="shared" si="13"/>
        <v>248.08510638297872</v>
      </c>
      <c r="O66" s="117">
        <f t="shared" si="7"/>
        <v>-51.335106382978722</v>
      </c>
      <c r="P66" s="98"/>
      <c r="Q66" s="3" t="s">
        <v>145</v>
      </c>
    </row>
    <row r="67" spans="1:17" s="1" customFormat="1" ht="15" hidden="1" customHeight="1" x14ac:dyDescent="0.2">
      <c r="A67" s="83" t="str">
        <f t="shared" si="5"/>
        <v>x</v>
      </c>
      <c r="B67" s="164" t="s">
        <v>38</v>
      </c>
      <c r="C67" s="160">
        <v>1.494</v>
      </c>
      <c r="D67" s="131">
        <v>0</v>
      </c>
      <c r="E67" s="193">
        <f t="shared" si="6"/>
        <v>0</v>
      </c>
      <c r="F67" s="184">
        <v>4.0000000000000001E-3</v>
      </c>
      <c r="G67" s="66">
        <f t="shared" si="0"/>
        <v>-4.0000000000000001E-3</v>
      </c>
      <c r="H67" s="258">
        <v>32</v>
      </c>
      <c r="I67" s="110">
        <v>0</v>
      </c>
      <c r="J67" s="277">
        <f t="shared" si="10"/>
        <v>0</v>
      </c>
      <c r="K67" s="193">
        <v>0.13400000000000001</v>
      </c>
      <c r="L67" s="196">
        <f t="shared" si="11"/>
        <v>-0.13400000000000001</v>
      </c>
      <c r="M67" s="77" t="str">
        <f t="shared" si="12"/>
        <v/>
      </c>
      <c r="N67" s="58">
        <f t="shared" si="13"/>
        <v>335</v>
      </c>
      <c r="O67" s="117">
        <f t="shared" si="7"/>
        <v>0</v>
      </c>
      <c r="P67" s="98"/>
      <c r="Q67" s="3" t="s">
        <v>145</v>
      </c>
    </row>
    <row r="68" spans="1:17" s="7" customFormat="1" ht="15.75" x14ac:dyDescent="0.25">
      <c r="A68" s="83">
        <f t="shared" si="5"/>
        <v>0.22700000000000001</v>
      </c>
      <c r="B68" s="165" t="s">
        <v>124</v>
      </c>
      <c r="C68" s="163">
        <v>33.119185000000002</v>
      </c>
      <c r="D68" s="181">
        <f>SUM(D69:D74)</f>
        <v>0.22700000000000001</v>
      </c>
      <c r="E68" s="194">
        <f t="shared" si="6"/>
        <v>0.68540333948435028</v>
      </c>
      <c r="F68" s="183">
        <f>SUM(F69:F74)</f>
        <v>0.57000000000000006</v>
      </c>
      <c r="G68" s="86">
        <f t="shared" si="0"/>
        <v>-0.34300000000000008</v>
      </c>
      <c r="H68" s="265">
        <v>661.7</v>
      </c>
      <c r="I68" s="246">
        <f>SUM(I69:I74)</f>
        <v>6.6669999999999998</v>
      </c>
      <c r="J68" s="280">
        <f t="shared" si="10"/>
        <v>1.0075562943932295</v>
      </c>
      <c r="K68" s="194">
        <f>SUM(K69:K74)</f>
        <v>13.616999999999999</v>
      </c>
      <c r="L68" s="209">
        <f t="shared" si="11"/>
        <v>-6.9499999999999993</v>
      </c>
      <c r="M68" s="84">
        <f t="shared" si="12"/>
        <v>293.70044052863432</v>
      </c>
      <c r="N68" s="85">
        <f t="shared" si="13"/>
        <v>238.8947368421052</v>
      </c>
      <c r="O68" s="107">
        <f t="shared" si="7"/>
        <v>54.805703686529114</v>
      </c>
      <c r="P68" s="127"/>
      <c r="Q68" s="93" t="s">
        <v>145</v>
      </c>
    </row>
    <row r="69" spans="1:17" s="1" customFormat="1" ht="15.75" hidden="1" x14ac:dyDescent="0.2">
      <c r="A69" s="83" t="str">
        <f t="shared" si="5"/>
        <v>x</v>
      </c>
      <c r="B69" s="164" t="s">
        <v>91</v>
      </c>
      <c r="C69" s="160">
        <v>2.4</v>
      </c>
      <c r="D69" s="131">
        <v>0</v>
      </c>
      <c r="E69" s="193">
        <f t="shared" si="6"/>
        <v>0</v>
      </c>
      <c r="F69" s="184">
        <v>0</v>
      </c>
      <c r="G69" s="66">
        <f t="shared" ref="G69:G101" si="14">IFERROR(D69-F69,"")</f>
        <v>0</v>
      </c>
      <c r="H69" s="258">
        <v>77.900000000000006</v>
      </c>
      <c r="I69" s="110">
        <v>0</v>
      </c>
      <c r="J69" s="277">
        <f t="shared" ref="J69:J100" si="15">IFERROR(I69/H69*100,"")</f>
        <v>0</v>
      </c>
      <c r="K69" s="193">
        <v>0</v>
      </c>
      <c r="L69" s="196">
        <f t="shared" ref="L69:L100" si="16">IFERROR(I69-K69,"")</f>
        <v>0</v>
      </c>
      <c r="M69" s="79" t="str">
        <f t="shared" ref="M69:M101" si="17">IFERROR(IF(D69&gt;0,I69/D69*10,""),"")</f>
        <v/>
      </c>
      <c r="N69" s="58" t="str">
        <f t="shared" ref="N69:N101" si="18">IFERROR(IF(F69&gt;0,K69/F69*10,""),"")</f>
        <v/>
      </c>
      <c r="O69" s="117">
        <f t="shared" si="7"/>
        <v>0</v>
      </c>
      <c r="P69" s="98"/>
      <c r="Q69" s="3" t="s">
        <v>145</v>
      </c>
    </row>
    <row r="70" spans="1:17" s="1" customFormat="1" ht="15.75" hidden="1" x14ac:dyDescent="0.2">
      <c r="A70" s="83" t="str">
        <f t="shared" ref="A70:A101" si="19">IF(OR(D70="",D70=0),"x",D70)</f>
        <v>x</v>
      </c>
      <c r="B70" s="166" t="s">
        <v>39</v>
      </c>
      <c r="C70" s="160">
        <v>13.865159999999999</v>
      </c>
      <c r="D70" s="131">
        <v>0</v>
      </c>
      <c r="E70" s="193">
        <f t="shared" ref="E70:E101" si="20">IFERROR(D70/C70*100,0)</f>
        <v>0</v>
      </c>
      <c r="F70" s="184">
        <v>0</v>
      </c>
      <c r="G70" s="66">
        <f t="shared" si="14"/>
        <v>0</v>
      </c>
      <c r="H70" s="258">
        <v>252.7</v>
      </c>
      <c r="I70" s="110">
        <v>0</v>
      </c>
      <c r="J70" s="277">
        <f t="shared" si="15"/>
        <v>0</v>
      </c>
      <c r="K70" s="193">
        <v>0</v>
      </c>
      <c r="L70" s="196">
        <f t="shared" si="16"/>
        <v>0</v>
      </c>
      <c r="M70" s="79" t="str">
        <f t="shared" si="17"/>
        <v/>
      </c>
      <c r="N70" s="58" t="str">
        <f t="shared" si="18"/>
        <v/>
      </c>
      <c r="O70" s="117">
        <f t="shared" ref="O70:O101" si="21">IFERROR(M70-N70,0)</f>
        <v>0</v>
      </c>
      <c r="P70" s="98"/>
      <c r="Q70" s="3" t="s">
        <v>145</v>
      </c>
    </row>
    <row r="71" spans="1:17" s="1" customFormat="1" ht="15.75" x14ac:dyDescent="0.2">
      <c r="A71" s="83">
        <f t="shared" si="19"/>
        <v>0.16</v>
      </c>
      <c r="B71" s="164" t="s">
        <v>40</v>
      </c>
      <c r="C71" s="160">
        <v>8.1391249999999999</v>
      </c>
      <c r="D71" s="131">
        <v>0.16</v>
      </c>
      <c r="E71" s="193">
        <f t="shared" si="20"/>
        <v>1.9658132784543794</v>
      </c>
      <c r="F71" s="184">
        <v>0.253</v>
      </c>
      <c r="G71" s="66">
        <f t="shared" si="14"/>
        <v>-9.2999999999999999E-2</v>
      </c>
      <c r="H71" s="258">
        <v>215</v>
      </c>
      <c r="I71" s="110">
        <v>5.641</v>
      </c>
      <c r="J71" s="277">
        <f t="shared" si="15"/>
        <v>2.6237209302325581</v>
      </c>
      <c r="K71" s="193">
        <v>8.5009999999999994</v>
      </c>
      <c r="L71" s="196">
        <f t="shared" si="16"/>
        <v>-2.8599999999999994</v>
      </c>
      <c r="M71" s="79">
        <f t="shared" si="17"/>
        <v>352.5625</v>
      </c>
      <c r="N71" s="58">
        <f t="shared" si="18"/>
        <v>336.00790513833994</v>
      </c>
      <c r="O71" s="117">
        <f t="shared" si="21"/>
        <v>16.554594861660064</v>
      </c>
      <c r="P71" s="98"/>
      <c r="Q71" s="3" t="s">
        <v>145</v>
      </c>
    </row>
    <row r="72" spans="1:17" s="1" customFormat="1" ht="15" hidden="1" customHeight="1" x14ac:dyDescent="0.2">
      <c r="A72" s="83" t="str">
        <f t="shared" si="19"/>
        <v>x</v>
      </c>
      <c r="B72" s="164" t="s">
        <v>122</v>
      </c>
      <c r="C72" s="160"/>
      <c r="D72" s="131" t="s">
        <v>122</v>
      </c>
      <c r="E72" s="193">
        <f t="shared" si="20"/>
        <v>0</v>
      </c>
      <c r="F72" s="184" t="s">
        <v>122</v>
      </c>
      <c r="G72" s="66" t="str">
        <f t="shared" si="14"/>
        <v/>
      </c>
      <c r="H72" s="258"/>
      <c r="I72" s="110" t="s">
        <v>122</v>
      </c>
      <c r="J72" s="277" t="str">
        <f t="shared" si="15"/>
        <v/>
      </c>
      <c r="K72" s="193" t="s">
        <v>122</v>
      </c>
      <c r="L72" s="196" t="str">
        <f t="shared" si="16"/>
        <v/>
      </c>
      <c r="M72" s="79" t="str">
        <f t="shared" si="17"/>
        <v/>
      </c>
      <c r="N72" s="58" t="str">
        <f t="shared" si="18"/>
        <v/>
      </c>
      <c r="O72" s="117">
        <f t="shared" si="21"/>
        <v>0</v>
      </c>
      <c r="P72" s="98"/>
      <c r="Q72" s="3" t="s">
        <v>145</v>
      </c>
    </row>
    <row r="73" spans="1:17" s="1" customFormat="1" ht="15" hidden="1" customHeight="1" x14ac:dyDescent="0.2">
      <c r="A73" s="83" t="str">
        <f t="shared" si="19"/>
        <v>x</v>
      </c>
      <c r="B73" s="164" t="s">
        <v>122</v>
      </c>
      <c r="C73" s="160"/>
      <c r="D73" s="131" t="s">
        <v>122</v>
      </c>
      <c r="E73" s="193">
        <f t="shared" si="20"/>
        <v>0</v>
      </c>
      <c r="F73" s="184" t="s">
        <v>122</v>
      </c>
      <c r="G73" s="66" t="str">
        <f t="shared" si="14"/>
        <v/>
      </c>
      <c r="H73" s="258"/>
      <c r="I73" s="110" t="s">
        <v>122</v>
      </c>
      <c r="J73" s="277" t="str">
        <f t="shared" si="15"/>
        <v/>
      </c>
      <c r="K73" s="193" t="s">
        <v>122</v>
      </c>
      <c r="L73" s="196" t="str">
        <f t="shared" si="16"/>
        <v/>
      </c>
      <c r="M73" s="79" t="str">
        <f t="shared" si="17"/>
        <v/>
      </c>
      <c r="N73" s="58" t="str">
        <f t="shared" si="18"/>
        <v/>
      </c>
      <c r="O73" s="117">
        <f t="shared" si="21"/>
        <v>0</v>
      </c>
      <c r="P73" s="98"/>
      <c r="Q73" s="3" t="s">
        <v>145</v>
      </c>
    </row>
    <row r="74" spans="1:17" s="1" customFormat="1" ht="15.75" x14ac:dyDescent="0.2">
      <c r="A74" s="83">
        <f t="shared" si="19"/>
        <v>6.7000000000000004E-2</v>
      </c>
      <c r="B74" s="164" t="s">
        <v>41</v>
      </c>
      <c r="C74" s="160">
        <v>7.23</v>
      </c>
      <c r="D74" s="131">
        <v>6.7000000000000004E-2</v>
      </c>
      <c r="E74" s="193">
        <f t="shared" si="20"/>
        <v>0.92669432918395578</v>
      </c>
      <c r="F74" s="184">
        <v>0.317</v>
      </c>
      <c r="G74" s="66">
        <f t="shared" si="14"/>
        <v>-0.25</v>
      </c>
      <c r="H74" s="258">
        <v>116.1</v>
      </c>
      <c r="I74" s="110">
        <v>1.026</v>
      </c>
      <c r="J74" s="277">
        <f t="shared" si="15"/>
        <v>0.88372093023255816</v>
      </c>
      <c r="K74" s="193">
        <v>5.1159999999999997</v>
      </c>
      <c r="L74" s="196">
        <f t="shared" si="16"/>
        <v>-4.09</v>
      </c>
      <c r="M74" s="79">
        <f t="shared" si="17"/>
        <v>153.13432835820896</v>
      </c>
      <c r="N74" s="58">
        <f t="shared" si="18"/>
        <v>161.38801261829653</v>
      </c>
      <c r="O74" s="117">
        <f t="shared" si="21"/>
        <v>-8.2536842600875673</v>
      </c>
      <c r="P74" s="98"/>
      <c r="Q74" s="3" t="s">
        <v>145</v>
      </c>
    </row>
    <row r="75" spans="1:17" s="7" customFormat="1" ht="15.75" x14ac:dyDescent="0.25">
      <c r="A75" s="83">
        <f t="shared" si="19"/>
        <v>0.5169999999999999</v>
      </c>
      <c r="B75" s="162" t="s">
        <v>42</v>
      </c>
      <c r="C75" s="163">
        <v>35.710169</v>
      </c>
      <c r="D75" s="181">
        <f>SUM(D76:D88)</f>
        <v>0.5169999999999999</v>
      </c>
      <c r="E75" s="194">
        <f t="shared" si="20"/>
        <v>1.447766881192861</v>
      </c>
      <c r="F75" s="185">
        <f>SUM(F76:F88)</f>
        <v>0.40100000000000002</v>
      </c>
      <c r="G75" s="80">
        <f t="shared" si="14"/>
        <v>0.11599999999999988</v>
      </c>
      <c r="H75" s="190">
        <v>674.40211333333332</v>
      </c>
      <c r="I75" s="111">
        <f>SUM(I76:I88)</f>
        <v>13.247</v>
      </c>
      <c r="J75" s="61">
        <f t="shared" si="15"/>
        <v>1.9642583761377497</v>
      </c>
      <c r="K75" s="194">
        <f>SUM(K76:K88)</f>
        <v>7.5720000000000001</v>
      </c>
      <c r="L75" s="200">
        <f t="shared" si="16"/>
        <v>5.6749999999999998</v>
      </c>
      <c r="M75" s="54">
        <f t="shared" si="17"/>
        <v>256.22823984526116</v>
      </c>
      <c r="N75" s="56">
        <f t="shared" si="18"/>
        <v>188.82793017456356</v>
      </c>
      <c r="O75" s="80">
        <f t="shared" si="21"/>
        <v>67.400309670697595</v>
      </c>
      <c r="P75" s="127"/>
      <c r="Q75" s="93" t="s">
        <v>145</v>
      </c>
    </row>
    <row r="76" spans="1:17" s="1" customFormat="1" ht="15.75" hidden="1" x14ac:dyDescent="0.2">
      <c r="A76" s="83" t="str">
        <f t="shared" si="19"/>
        <v>x</v>
      </c>
      <c r="B76" s="164" t="s">
        <v>125</v>
      </c>
      <c r="C76" s="160">
        <v>0.11</v>
      </c>
      <c r="D76" s="131" t="s">
        <v>122</v>
      </c>
      <c r="E76" s="193">
        <f t="shared" si="20"/>
        <v>0</v>
      </c>
      <c r="F76" s="184" t="s">
        <v>122</v>
      </c>
      <c r="G76" s="67" t="str">
        <f t="shared" si="14"/>
        <v/>
      </c>
      <c r="H76" s="259">
        <v>1.37</v>
      </c>
      <c r="I76" s="110" t="s">
        <v>122</v>
      </c>
      <c r="J76" s="274" t="str">
        <f t="shared" si="15"/>
        <v/>
      </c>
      <c r="K76" s="193" t="s">
        <v>122</v>
      </c>
      <c r="L76" s="201" t="str">
        <f t="shared" si="16"/>
        <v/>
      </c>
      <c r="M76" s="79" t="str">
        <f t="shared" si="17"/>
        <v/>
      </c>
      <c r="N76" s="58" t="str">
        <f t="shared" si="18"/>
        <v/>
      </c>
      <c r="O76" s="117">
        <f t="shared" si="21"/>
        <v>0</v>
      </c>
      <c r="P76" s="98"/>
      <c r="Q76" s="3" t="s">
        <v>145</v>
      </c>
    </row>
    <row r="77" spans="1:17" s="1" customFormat="1" ht="15.75" hidden="1" x14ac:dyDescent="0.2">
      <c r="A77" s="83" t="str">
        <f t="shared" si="19"/>
        <v>x</v>
      </c>
      <c r="B77" s="164" t="s">
        <v>126</v>
      </c>
      <c r="C77" s="160">
        <v>0.54437999999999998</v>
      </c>
      <c r="D77" s="131" t="s">
        <v>122</v>
      </c>
      <c r="E77" s="193">
        <f t="shared" si="20"/>
        <v>0</v>
      </c>
      <c r="F77" s="184" t="s">
        <v>122</v>
      </c>
      <c r="G77" s="67" t="str">
        <f t="shared" si="14"/>
        <v/>
      </c>
      <c r="H77" s="259">
        <v>7.9</v>
      </c>
      <c r="I77" s="110" t="s">
        <v>122</v>
      </c>
      <c r="J77" s="274" t="str">
        <f t="shared" si="15"/>
        <v/>
      </c>
      <c r="K77" s="193" t="s">
        <v>122</v>
      </c>
      <c r="L77" s="201" t="str">
        <f t="shared" si="16"/>
        <v/>
      </c>
      <c r="M77" s="79" t="str">
        <f t="shared" si="17"/>
        <v/>
      </c>
      <c r="N77" s="58" t="str">
        <f t="shared" si="18"/>
        <v/>
      </c>
      <c r="O77" s="117">
        <f t="shared" si="21"/>
        <v>0</v>
      </c>
      <c r="P77" s="98"/>
      <c r="Q77" s="3" t="s">
        <v>145</v>
      </c>
    </row>
    <row r="78" spans="1:17" s="1" customFormat="1" ht="15.75" hidden="1" x14ac:dyDescent="0.2">
      <c r="A78" s="83" t="str">
        <f t="shared" si="19"/>
        <v>x</v>
      </c>
      <c r="B78" s="164" t="s">
        <v>127</v>
      </c>
      <c r="C78" s="160">
        <v>0.44</v>
      </c>
      <c r="D78" s="131" t="s">
        <v>122</v>
      </c>
      <c r="E78" s="193">
        <f t="shared" si="20"/>
        <v>0</v>
      </c>
      <c r="F78" s="184" t="s">
        <v>122</v>
      </c>
      <c r="G78" s="66" t="str">
        <f t="shared" si="14"/>
        <v/>
      </c>
      <c r="H78" s="258">
        <v>4.04</v>
      </c>
      <c r="I78" s="110" t="s">
        <v>122</v>
      </c>
      <c r="J78" s="277" t="str">
        <f t="shared" si="15"/>
        <v/>
      </c>
      <c r="K78" s="193" t="s">
        <v>122</v>
      </c>
      <c r="L78" s="196" t="str">
        <f t="shared" si="16"/>
        <v/>
      </c>
      <c r="M78" s="79" t="str">
        <f t="shared" si="17"/>
        <v/>
      </c>
      <c r="N78" s="58" t="str">
        <f t="shared" si="18"/>
        <v/>
      </c>
      <c r="O78" s="117">
        <f t="shared" si="21"/>
        <v>0</v>
      </c>
      <c r="P78" s="98"/>
      <c r="Q78" s="3" t="s">
        <v>145</v>
      </c>
    </row>
    <row r="79" spans="1:17" s="1" customFormat="1" ht="15.75" x14ac:dyDescent="0.2">
      <c r="A79" s="83">
        <f t="shared" si="19"/>
        <v>0.158</v>
      </c>
      <c r="B79" s="164" t="s">
        <v>43</v>
      </c>
      <c r="C79" s="160">
        <v>4.6704699999999999</v>
      </c>
      <c r="D79" s="131">
        <v>0.158</v>
      </c>
      <c r="E79" s="193">
        <f t="shared" si="20"/>
        <v>3.3829571756161587</v>
      </c>
      <c r="F79" s="184">
        <v>0.17899999999999999</v>
      </c>
      <c r="G79" s="66">
        <f t="shared" si="14"/>
        <v>-2.0999999999999991E-2</v>
      </c>
      <c r="H79" s="258">
        <v>79</v>
      </c>
      <c r="I79" s="110">
        <v>4.8</v>
      </c>
      <c r="J79" s="277">
        <f t="shared" si="15"/>
        <v>6.0759493670886071</v>
      </c>
      <c r="K79" s="193">
        <v>4.2530000000000001</v>
      </c>
      <c r="L79" s="196">
        <f t="shared" si="16"/>
        <v>0.54699999999999971</v>
      </c>
      <c r="M79" s="79">
        <f t="shared" si="17"/>
        <v>303.79746835443035</v>
      </c>
      <c r="N79" s="58">
        <f t="shared" si="18"/>
        <v>237.59776536312853</v>
      </c>
      <c r="O79" s="117">
        <f t="shared" si="21"/>
        <v>66.19970299130182</v>
      </c>
      <c r="P79" s="98"/>
      <c r="Q79" s="3" t="s">
        <v>145</v>
      </c>
    </row>
    <row r="80" spans="1:17" s="1" customFormat="1" ht="15.75" x14ac:dyDescent="0.2">
      <c r="A80" s="83">
        <f t="shared" si="19"/>
        <v>3.6999999999999998E-2</v>
      </c>
      <c r="B80" s="164" t="s">
        <v>44</v>
      </c>
      <c r="C80" s="160">
        <v>6.09971</v>
      </c>
      <c r="D80" s="131">
        <v>3.6999999999999998E-2</v>
      </c>
      <c r="E80" s="193">
        <f t="shared" si="20"/>
        <v>0.60658621475447194</v>
      </c>
      <c r="F80" s="184">
        <v>7.0999999999999994E-2</v>
      </c>
      <c r="G80" s="66">
        <f t="shared" si="14"/>
        <v>-3.3999999999999996E-2</v>
      </c>
      <c r="H80" s="258">
        <v>112.59211333333334</v>
      </c>
      <c r="I80" s="110">
        <v>0.70399999999999996</v>
      </c>
      <c r="J80" s="277">
        <f t="shared" si="15"/>
        <v>0.62526581938806003</v>
      </c>
      <c r="K80" s="193">
        <v>1.0209999999999999</v>
      </c>
      <c r="L80" s="196">
        <f t="shared" si="16"/>
        <v>-0.31699999999999995</v>
      </c>
      <c r="M80" s="79">
        <f t="shared" si="17"/>
        <v>190.27027027027029</v>
      </c>
      <c r="N80" s="58">
        <f t="shared" si="18"/>
        <v>143.80281690140845</v>
      </c>
      <c r="O80" s="117">
        <f t="shared" si="21"/>
        <v>46.46745336886184</v>
      </c>
      <c r="P80" s="98"/>
      <c r="Q80" s="3" t="s">
        <v>145</v>
      </c>
    </row>
    <row r="81" spans="1:17" s="1" customFormat="1" ht="15" hidden="1" customHeight="1" x14ac:dyDescent="0.2">
      <c r="A81" s="83" t="str">
        <f t="shared" si="19"/>
        <v>x</v>
      </c>
      <c r="B81" s="164" t="s">
        <v>122</v>
      </c>
      <c r="C81" s="160"/>
      <c r="D81" s="131" t="s">
        <v>122</v>
      </c>
      <c r="E81" s="193">
        <f t="shared" si="20"/>
        <v>0</v>
      </c>
      <c r="F81" s="184" t="s">
        <v>122</v>
      </c>
      <c r="G81" s="66" t="str">
        <f t="shared" si="14"/>
        <v/>
      </c>
      <c r="H81" s="258"/>
      <c r="I81" s="110" t="s">
        <v>122</v>
      </c>
      <c r="J81" s="277" t="str">
        <f t="shared" si="15"/>
        <v/>
      </c>
      <c r="K81" s="193" t="s">
        <v>122</v>
      </c>
      <c r="L81" s="196" t="str">
        <f t="shared" si="16"/>
        <v/>
      </c>
      <c r="M81" s="79" t="str">
        <f t="shared" si="17"/>
        <v/>
      </c>
      <c r="N81" s="58" t="str">
        <f t="shared" si="18"/>
        <v/>
      </c>
      <c r="O81" s="117">
        <f t="shared" si="21"/>
        <v>0</v>
      </c>
      <c r="P81" s="98"/>
      <c r="Q81" s="3" t="s">
        <v>145</v>
      </c>
    </row>
    <row r="82" spans="1:17" s="1" customFormat="1" ht="15" hidden="1" customHeight="1" x14ac:dyDescent="0.2">
      <c r="A82" s="83" t="str">
        <f t="shared" si="19"/>
        <v>x</v>
      </c>
      <c r="B82" s="164" t="s">
        <v>122</v>
      </c>
      <c r="C82" s="160"/>
      <c r="D82" s="131" t="s">
        <v>122</v>
      </c>
      <c r="E82" s="193">
        <f t="shared" si="20"/>
        <v>0</v>
      </c>
      <c r="F82" s="184" t="s">
        <v>122</v>
      </c>
      <c r="G82" s="66" t="str">
        <f t="shared" si="14"/>
        <v/>
      </c>
      <c r="H82" s="258"/>
      <c r="I82" s="110" t="s">
        <v>122</v>
      </c>
      <c r="J82" s="277" t="str">
        <f t="shared" si="15"/>
        <v/>
      </c>
      <c r="K82" s="193" t="s">
        <v>122</v>
      </c>
      <c r="L82" s="196" t="str">
        <f t="shared" si="16"/>
        <v/>
      </c>
      <c r="M82" s="79" t="str">
        <f t="shared" si="17"/>
        <v/>
      </c>
      <c r="N82" s="58" t="str">
        <f t="shared" si="18"/>
        <v/>
      </c>
      <c r="O82" s="117">
        <f t="shared" si="21"/>
        <v>0</v>
      </c>
      <c r="P82" s="98"/>
      <c r="Q82" s="3" t="s">
        <v>145</v>
      </c>
    </row>
    <row r="83" spans="1:17" s="1" customFormat="1" ht="15.75" x14ac:dyDescent="0.2">
      <c r="A83" s="83">
        <f t="shared" si="19"/>
        <v>0.03</v>
      </c>
      <c r="B83" s="164" t="s">
        <v>45</v>
      </c>
      <c r="C83" s="160">
        <v>4.2629000000000001</v>
      </c>
      <c r="D83" s="131">
        <v>0.03</v>
      </c>
      <c r="E83" s="193">
        <f t="shared" si="20"/>
        <v>0.70374627600928941</v>
      </c>
      <c r="F83" s="184">
        <v>8.0000000000000002E-3</v>
      </c>
      <c r="G83" s="66">
        <f t="shared" si="14"/>
        <v>2.1999999999999999E-2</v>
      </c>
      <c r="H83" s="258">
        <v>65.8</v>
      </c>
      <c r="I83" s="110">
        <v>0.51200000000000001</v>
      </c>
      <c r="J83" s="277">
        <f t="shared" si="15"/>
        <v>0.77811550151975684</v>
      </c>
      <c r="K83" s="193">
        <v>0.105</v>
      </c>
      <c r="L83" s="196">
        <f t="shared" si="16"/>
        <v>0.40700000000000003</v>
      </c>
      <c r="M83" s="79">
        <f t="shared" si="17"/>
        <v>170.66666666666666</v>
      </c>
      <c r="N83" s="58">
        <f t="shared" si="18"/>
        <v>131.25</v>
      </c>
      <c r="O83" s="117">
        <f t="shared" si="21"/>
        <v>39.416666666666657</v>
      </c>
      <c r="P83" s="98"/>
      <c r="Q83" s="3" t="s">
        <v>145</v>
      </c>
    </row>
    <row r="84" spans="1:17" s="1" customFormat="1" ht="15" hidden="1" customHeight="1" x14ac:dyDescent="0.2">
      <c r="A84" s="83" t="str">
        <f t="shared" si="19"/>
        <v>x</v>
      </c>
      <c r="B84" s="164" t="s">
        <v>122</v>
      </c>
      <c r="C84" s="160"/>
      <c r="D84" s="131" t="s">
        <v>122</v>
      </c>
      <c r="E84" s="193">
        <f t="shared" si="20"/>
        <v>0</v>
      </c>
      <c r="F84" s="184" t="s">
        <v>122</v>
      </c>
      <c r="G84" s="66" t="str">
        <f t="shared" si="14"/>
        <v/>
      </c>
      <c r="H84" s="258"/>
      <c r="I84" s="110" t="s">
        <v>122</v>
      </c>
      <c r="J84" s="277" t="str">
        <f t="shared" si="15"/>
        <v/>
      </c>
      <c r="K84" s="193" t="s">
        <v>122</v>
      </c>
      <c r="L84" s="196" t="str">
        <f t="shared" si="16"/>
        <v/>
      </c>
      <c r="M84" s="79" t="str">
        <f t="shared" si="17"/>
        <v/>
      </c>
      <c r="N84" s="58" t="str">
        <f t="shared" si="18"/>
        <v/>
      </c>
      <c r="O84" s="117">
        <f t="shared" si="21"/>
        <v>0</v>
      </c>
      <c r="P84" s="98"/>
      <c r="Q84" s="3" t="s">
        <v>145</v>
      </c>
    </row>
    <row r="85" spans="1:17" s="1" customFormat="1" ht="15.75" hidden="1" x14ac:dyDescent="0.2">
      <c r="A85" s="83" t="str">
        <f t="shared" si="19"/>
        <v>x</v>
      </c>
      <c r="B85" s="164" t="s">
        <v>46</v>
      </c>
      <c r="C85" s="160">
        <v>8.7020999999999997</v>
      </c>
      <c r="D85" s="131">
        <v>0</v>
      </c>
      <c r="E85" s="193">
        <f t="shared" si="20"/>
        <v>0</v>
      </c>
      <c r="F85" s="184">
        <v>0</v>
      </c>
      <c r="G85" s="66">
        <f t="shared" si="14"/>
        <v>0</v>
      </c>
      <c r="H85" s="258">
        <v>170.6</v>
      </c>
      <c r="I85" s="110">
        <v>0</v>
      </c>
      <c r="J85" s="277">
        <f t="shared" si="15"/>
        <v>0</v>
      </c>
      <c r="K85" s="193">
        <v>0</v>
      </c>
      <c r="L85" s="196">
        <f t="shared" si="16"/>
        <v>0</v>
      </c>
      <c r="M85" s="79" t="str">
        <f t="shared" si="17"/>
        <v/>
      </c>
      <c r="N85" s="58" t="str">
        <f t="shared" si="18"/>
        <v/>
      </c>
      <c r="O85" s="117">
        <f t="shared" si="21"/>
        <v>0</v>
      </c>
      <c r="P85" s="98"/>
      <c r="Q85" s="3" t="s">
        <v>145</v>
      </c>
    </row>
    <row r="86" spans="1:17" s="1" customFormat="1" ht="15.75" x14ac:dyDescent="0.2">
      <c r="A86" s="83">
        <f t="shared" si="19"/>
        <v>0.125</v>
      </c>
      <c r="B86" s="164" t="s">
        <v>47</v>
      </c>
      <c r="C86" s="160">
        <v>3.4093100000000001</v>
      </c>
      <c r="D86" s="131">
        <v>0.125</v>
      </c>
      <c r="E86" s="193">
        <f t="shared" si="20"/>
        <v>3.6664310373653324</v>
      </c>
      <c r="F86" s="184">
        <v>0.127</v>
      </c>
      <c r="G86" s="66">
        <f t="shared" si="14"/>
        <v>-2.0000000000000018E-3</v>
      </c>
      <c r="H86" s="258">
        <v>63</v>
      </c>
      <c r="I86" s="110">
        <v>3.125</v>
      </c>
      <c r="J86" s="277">
        <f t="shared" si="15"/>
        <v>4.9603174603174605</v>
      </c>
      <c r="K86" s="193">
        <v>1.9</v>
      </c>
      <c r="L86" s="196">
        <f t="shared" si="16"/>
        <v>1.2250000000000001</v>
      </c>
      <c r="M86" s="79">
        <f t="shared" si="17"/>
        <v>250</v>
      </c>
      <c r="N86" s="58">
        <f t="shared" si="18"/>
        <v>149.6062992125984</v>
      </c>
      <c r="O86" s="117">
        <f t="shared" si="21"/>
        <v>100.3937007874016</v>
      </c>
      <c r="P86" s="98"/>
      <c r="Q86" s="3" t="s">
        <v>145</v>
      </c>
    </row>
    <row r="87" spans="1:17" s="1" customFormat="1" ht="15.75" x14ac:dyDescent="0.2">
      <c r="A87" s="83">
        <f t="shared" si="19"/>
        <v>0.1</v>
      </c>
      <c r="B87" s="164" t="s">
        <v>48</v>
      </c>
      <c r="C87" s="160">
        <v>5.9634400000000003</v>
      </c>
      <c r="D87" s="131">
        <v>0.1</v>
      </c>
      <c r="E87" s="193">
        <f t="shared" si="20"/>
        <v>1.67688448278175</v>
      </c>
      <c r="F87" s="184">
        <v>0</v>
      </c>
      <c r="G87" s="66">
        <f t="shared" si="14"/>
        <v>0.1</v>
      </c>
      <c r="H87" s="258">
        <v>140</v>
      </c>
      <c r="I87" s="110">
        <v>2.9</v>
      </c>
      <c r="J87" s="277">
        <f t="shared" si="15"/>
        <v>2.0714285714285712</v>
      </c>
      <c r="K87" s="193">
        <v>0</v>
      </c>
      <c r="L87" s="196">
        <f t="shared" si="16"/>
        <v>2.9</v>
      </c>
      <c r="M87" s="79">
        <f t="shared" si="17"/>
        <v>289.99999999999994</v>
      </c>
      <c r="N87" s="58" t="str">
        <f t="shared" si="18"/>
        <v/>
      </c>
      <c r="O87" s="117">
        <f t="shared" si="21"/>
        <v>0</v>
      </c>
      <c r="P87" s="98"/>
      <c r="Q87" s="3" t="s">
        <v>145</v>
      </c>
    </row>
    <row r="88" spans="1:17" s="1" customFormat="1" ht="15.75" x14ac:dyDescent="0.2">
      <c r="A88" s="83">
        <f t="shared" si="19"/>
        <v>6.7000000000000004E-2</v>
      </c>
      <c r="B88" s="159" t="s">
        <v>49</v>
      </c>
      <c r="C88" s="160">
        <v>1.5351300000000001</v>
      </c>
      <c r="D88" s="131">
        <v>6.7000000000000004E-2</v>
      </c>
      <c r="E88" s="193">
        <f t="shared" si="20"/>
        <v>4.3644512191149936</v>
      </c>
      <c r="F88" s="184">
        <v>1.6E-2</v>
      </c>
      <c r="G88" s="66">
        <f t="shared" si="14"/>
        <v>5.1000000000000004E-2</v>
      </c>
      <c r="H88" s="258">
        <v>30.1</v>
      </c>
      <c r="I88" s="110">
        <v>1.206</v>
      </c>
      <c r="J88" s="277">
        <f t="shared" si="15"/>
        <v>4.0066445182724255</v>
      </c>
      <c r="K88" s="193">
        <v>0.29299999999999998</v>
      </c>
      <c r="L88" s="196">
        <f t="shared" si="16"/>
        <v>0.91300000000000003</v>
      </c>
      <c r="M88" s="77">
        <f t="shared" si="17"/>
        <v>180</v>
      </c>
      <c r="N88" s="58">
        <f t="shared" si="18"/>
        <v>183.125</v>
      </c>
      <c r="O88" s="117">
        <f t="shared" si="21"/>
        <v>-3.125</v>
      </c>
      <c r="P88" s="98"/>
      <c r="Q88" s="3" t="s">
        <v>145</v>
      </c>
    </row>
    <row r="89" spans="1:17" s="7" customFormat="1" ht="15.75" x14ac:dyDescent="0.25">
      <c r="A89" s="83">
        <f t="shared" si="19"/>
        <v>0.27300000000000002</v>
      </c>
      <c r="B89" s="162" t="s">
        <v>50</v>
      </c>
      <c r="C89" s="163">
        <v>14.8469704</v>
      </c>
      <c r="D89" s="181">
        <f>SUM(D90:D101)</f>
        <v>0.27300000000000002</v>
      </c>
      <c r="E89" s="194">
        <f t="shared" si="20"/>
        <v>1.8387589699781448</v>
      </c>
      <c r="F89" s="185">
        <f>SUM(F90:F101)</f>
        <v>0.27</v>
      </c>
      <c r="G89" s="80">
        <f t="shared" si="14"/>
        <v>3.0000000000000027E-3</v>
      </c>
      <c r="H89" s="190">
        <v>235.65000000000003</v>
      </c>
      <c r="I89" s="111">
        <f>SUM(I90:I101)</f>
        <v>4.8589999999999991</v>
      </c>
      <c r="J89" s="61">
        <f t="shared" si="15"/>
        <v>2.0619562911096958</v>
      </c>
      <c r="K89" s="61">
        <f>SUM(K90:K101)</f>
        <v>5.218</v>
      </c>
      <c r="L89" s="186">
        <f t="shared" si="16"/>
        <v>-0.35900000000000087</v>
      </c>
      <c r="M89" s="54">
        <f t="shared" si="17"/>
        <v>177.98534798534791</v>
      </c>
      <c r="N89" s="56">
        <f t="shared" si="18"/>
        <v>193.25925925925927</v>
      </c>
      <c r="O89" s="80">
        <f t="shared" si="21"/>
        <v>-15.273911273911352</v>
      </c>
      <c r="P89" s="127"/>
      <c r="Q89" s="93" t="s">
        <v>145</v>
      </c>
    </row>
    <row r="90" spans="1:17" s="1" customFormat="1" ht="15.75" hidden="1" x14ac:dyDescent="0.2">
      <c r="A90" s="83" t="str">
        <f t="shared" si="19"/>
        <v>x</v>
      </c>
      <c r="B90" s="164" t="s">
        <v>92</v>
      </c>
      <c r="C90" s="160">
        <v>1.4670000000000001</v>
      </c>
      <c r="D90" s="131" t="s">
        <v>122</v>
      </c>
      <c r="E90" s="193">
        <f t="shared" si="20"/>
        <v>0</v>
      </c>
      <c r="F90" s="184" t="s">
        <v>122</v>
      </c>
      <c r="G90" s="67" t="str">
        <f t="shared" si="14"/>
        <v/>
      </c>
      <c r="H90" s="259">
        <v>24.6</v>
      </c>
      <c r="I90" s="110" t="s">
        <v>122</v>
      </c>
      <c r="J90" s="274" t="str">
        <f t="shared" si="15"/>
        <v/>
      </c>
      <c r="K90" s="193" t="s">
        <v>122</v>
      </c>
      <c r="L90" s="201" t="str">
        <f t="shared" si="16"/>
        <v/>
      </c>
      <c r="M90" s="79" t="str">
        <f t="shared" si="17"/>
        <v/>
      </c>
      <c r="N90" s="58" t="str">
        <f t="shared" si="18"/>
        <v/>
      </c>
      <c r="O90" s="117">
        <f t="shared" si="21"/>
        <v>0</v>
      </c>
      <c r="P90" s="98"/>
      <c r="Q90" s="3" t="s">
        <v>145</v>
      </c>
    </row>
    <row r="91" spans="1:17" s="1" customFormat="1" ht="15.75" hidden="1" x14ac:dyDescent="0.2">
      <c r="A91" s="83" t="str">
        <f t="shared" si="19"/>
        <v>x</v>
      </c>
      <c r="B91" s="164" t="s">
        <v>93</v>
      </c>
      <c r="C91" s="160">
        <v>2.3094399999999999</v>
      </c>
      <c r="D91" s="131">
        <v>0</v>
      </c>
      <c r="E91" s="193">
        <f t="shared" si="20"/>
        <v>0</v>
      </c>
      <c r="F91" s="184">
        <v>0</v>
      </c>
      <c r="G91" s="66">
        <f t="shared" si="14"/>
        <v>0</v>
      </c>
      <c r="H91" s="258">
        <v>23.06</v>
      </c>
      <c r="I91" s="110">
        <v>0</v>
      </c>
      <c r="J91" s="277">
        <f t="shared" si="15"/>
        <v>0</v>
      </c>
      <c r="K91" s="193">
        <v>0</v>
      </c>
      <c r="L91" s="196">
        <f t="shared" si="16"/>
        <v>0</v>
      </c>
      <c r="M91" s="79" t="str">
        <f t="shared" si="17"/>
        <v/>
      </c>
      <c r="N91" s="58" t="str">
        <f t="shared" si="18"/>
        <v/>
      </c>
      <c r="O91" s="117">
        <f t="shared" si="21"/>
        <v>0</v>
      </c>
      <c r="P91" s="98"/>
      <c r="Q91" s="3" t="s">
        <v>145</v>
      </c>
    </row>
    <row r="92" spans="1:17" s="1" customFormat="1" ht="15.75" hidden="1" x14ac:dyDescent="0.2">
      <c r="A92" s="83" t="str">
        <f t="shared" si="19"/>
        <v>x</v>
      </c>
      <c r="B92" s="164" t="s">
        <v>61</v>
      </c>
      <c r="C92" s="160">
        <v>0.85799999999999998</v>
      </c>
      <c r="D92" s="131">
        <v>0</v>
      </c>
      <c r="E92" s="193">
        <f t="shared" si="20"/>
        <v>0</v>
      </c>
      <c r="F92" s="184">
        <v>0</v>
      </c>
      <c r="G92" s="66">
        <f t="shared" si="14"/>
        <v>0</v>
      </c>
      <c r="H92" s="258">
        <v>10.42</v>
      </c>
      <c r="I92" s="110">
        <v>0</v>
      </c>
      <c r="J92" s="277">
        <f t="shared" si="15"/>
        <v>0</v>
      </c>
      <c r="K92" s="193">
        <v>0</v>
      </c>
      <c r="L92" s="196">
        <f t="shared" si="16"/>
        <v>0</v>
      </c>
      <c r="M92" s="79" t="str">
        <f t="shared" si="17"/>
        <v/>
      </c>
      <c r="N92" s="58" t="str">
        <f t="shared" si="18"/>
        <v/>
      </c>
      <c r="O92" s="117">
        <f t="shared" si="21"/>
        <v>0</v>
      </c>
      <c r="P92" s="98"/>
      <c r="Q92" s="3" t="s">
        <v>145</v>
      </c>
    </row>
    <row r="93" spans="1:17" s="1" customFormat="1" ht="15" hidden="1" customHeight="1" x14ac:dyDescent="0.2">
      <c r="A93" s="83" t="str">
        <f t="shared" si="19"/>
        <v>x</v>
      </c>
      <c r="B93" s="164" t="s">
        <v>122</v>
      </c>
      <c r="C93" s="160"/>
      <c r="D93" s="131" t="s">
        <v>122</v>
      </c>
      <c r="E93" s="193">
        <f t="shared" si="20"/>
        <v>0</v>
      </c>
      <c r="F93" s="184" t="s">
        <v>122</v>
      </c>
      <c r="G93" s="67" t="str">
        <f t="shared" si="14"/>
        <v/>
      </c>
      <c r="H93" s="259"/>
      <c r="I93" s="110" t="s">
        <v>122</v>
      </c>
      <c r="J93" s="274" t="str">
        <f t="shared" si="15"/>
        <v/>
      </c>
      <c r="K93" s="193" t="s">
        <v>122</v>
      </c>
      <c r="L93" s="201" t="str">
        <f t="shared" si="16"/>
        <v/>
      </c>
      <c r="M93" s="79" t="str">
        <f t="shared" si="17"/>
        <v/>
      </c>
      <c r="N93" s="58" t="str">
        <f t="shared" si="18"/>
        <v/>
      </c>
      <c r="O93" s="117">
        <f t="shared" si="21"/>
        <v>0</v>
      </c>
      <c r="P93" s="98"/>
      <c r="Q93" s="3" t="s">
        <v>145</v>
      </c>
    </row>
    <row r="94" spans="1:17" s="1" customFormat="1" ht="15.75" x14ac:dyDescent="0.2">
      <c r="A94" s="83">
        <f t="shared" si="19"/>
        <v>0.22800000000000001</v>
      </c>
      <c r="B94" s="164" t="s">
        <v>51</v>
      </c>
      <c r="C94" s="160">
        <v>3.7990003999999997</v>
      </c>
      <c r="D94" s="131">
        <v>0.22800000000000001</v>
      </c>
      <c r="E94" s="193">
        <f t="shared" si="20"/>
        <v>6.0015787310788387</v>
      </c>
      <c r="F94" s="184">
        <v>0.248</v>
      </c>
      <c r="G94" s="66">
        <f t="shared" si="14"/>
        <v>-1.999999999999999E-2</v>
      </c>
      <c r="H94" s="248">
        <v>62.1</v>
      </c>
      <c r="I94" s="110">
        <v>4.3239999999999998</v>
      </c>
      <c r="J94" s="277">
        <f t="shared" si="15"/>
        <v>6.9629629629629628</v>
      </c>
      <c r="K94" s="193">
        <v>4.9980000000000002</v>
      </c>
      <c r="L94" s="196">
        <f t="shared" si="16"/>
        <v>-0.67400000000000038</v>
      </c>
      <c r="M94" s="79">
        <f t="shared" si="17"/>
        <v>189.64912280701753</v>
      </c>
      <c r="N94" s="58">
        <f t="shared" si="18"/>
        <v>201.53225806451616</v>
      </c>
      <c r="O94" s="117">
        <f t="shared" si="21"/>
        <v>-11.883135257498623</v>
      </c>
      <c r="P94" s="98"/>
      <c r="Q94" s="3" t="s">
        <v>145</v>
      </c>
    </row>
    <row r="95" spans="1:17" s="1" customFormat="1" ht="15.75" x14ac:dyDescent="0.2">
      <c r="A95" s="83">
        <f t="shared" si="19"/>
        <v>3.5000000000000003E-2</v>
      </c>
      <c r="B95" s="164" t="s">
        <v>52</v>
      </c>
      <c r="C95" s="160">
        <v>0.87597000000000003</v>
      </c>
      <c r="D95" s="131">
        <v>3.5000000000000003E-2</v>
      </c>
      <c r="E95" s="193">
        <f t="shared" si="20"/>
        <v>3.9955706245647682</v>
      </c>
      <c r="F95" s="184">
        <v>2.1999999999999999E-2</v>
      </c>
      <c r="G95" s="66">
        <f t="shared" si="14"/>
        <v>1.3000000000000005E-2</v>
      </c>
      <c r="H95" s="258">
        <v>17.8</v>
      </c>
      <c r="I95" s="110">
        <v>0.38500000000000001</v>
      </c>
      <c r="J95" s="277">
        <f t="shared" si="15"/>
        <v>2.1629213483146068</v>
      </c>
      <c r="K95" s="193">
        <v>0.22</v>
      </c>
      <c r="L95" s="196">
        <f t="shared" si="16"/>
        <v>0.16500000000000001</v>
      </c>
      <c r="M95" s="79">
        <f t="shared" si="17"/>
        <v>110</v>
      </c>
      <c r="N95" s="58">
        <f t="shared" si="18"/>
        <v>100</v>
      </c>
      <c r="O95" s="117">
        <f t="shared" si="21"/>
        <v>10</v>
      </c>
      <c r="P95" s="98"/>
      <c r="Q95" s="3" t="s">
        <v>145</v>
      </c>
    </row>
    <row r="96" spans="1:17" s="1" customFormat="1" ht="15.75" x14ac:dyDescent="0.2">
      <c r="A96" s="83">
        <f t="shared" si="19"/>
        <v>1E-3</v>
      </c>
      <c r="B96" s="164" t="s">
        <v>53</v>
      </c>
      <c r="C96" s="160">
        <v>1.8990400000000001</v>
      </c>
      <c r="D96" s="131">
        <v>1E-3</v>
      </c>
      <c r="E96" s="193">
        <f t="shared" si="20"/>
        <v>5.2658185188305673E-2</v>
      </c>
      <c r="F96" s="184">
        <v>0</v>
      </c>
      <c r="G96" s="66">
        <f t="shared" si="14"/>
        <v>1E-3</v>
      </c>
      <c r="H96" s="258">
        <v>29.3</v>
      </c>
      <c r="I96" s="110">
        <v>0.02</v>
      </c>
      <c r="J96" s="277">
        <f t="shared" si="15"/>
        <v>6.8259385665529013E-2</v>
      </c>
      <c r="K96" s="193">
        <v>0</v>
      </c>
      <c r="L96" s="196">
        <f t="shared" si="16"/>
        <v>0.02</v>
      </c>
      <c r="M96" s="79">
        <f t="shared" si="17"/>
        <v>200</v>
      </c>
      <c r="N96" s="58" t="str">
        <f t="shared" si="18"/>
        <v/>
      </c>
      <c r="O96" s="117">
        <f t="shared" si="21"/>
        <v>0</v>
      </c>
      <c r="P96" s="98"/>
      <c r="Q96" s="3" t="s">
        <v>145</v>
      </c>
    </row>
    <row r="97" spans="1:17" s="1" customFormat="1" ht="15" hidden="1" customHeight="1" x14ac:dyDescent="0.2">
      <c r="A97" s="83" t="str">
        <f t="shared" si="19"/>
        <v>x</v>
      </c>
      <c r="B97" s="164" t="s">
        <v>77</v>
      </c>
      <c r="C97" s="160">
        <v>0.89961000000000002</v>
      </c>
      <c r="D97" s="131">
        <v>0</v>
      </c>
      <c r="E97" s="193">
        <f t="shared" si="20"/>
        <v>0</v>
      </c>
      <c r="F97" s="184">
        <v>0</v>
      </c>
      <c r="G97" s="66">
        <f t="shared" si="14"/>
        <v>0</v>
      </c>
      <c r="H97" s="258">
        <v>15.9</v>
      </c>
      <c r="I97" s="110">
        <v>0</v>
      </c>
      <c r="J97" s="277">
        <f t="shared" si="15"/>
        <v>0</v>
      </c>
      <c r="K97" s="193">
        <v>0</v>
      </c>
      <c r="L97" s="196">
        <f t="shared" si="16"/>
        <v>0</v>
      </c>
      <c r="M97" s="79" t="str">
        <f t="shared" si="17"/>
        <v/>
      </c>
      <c r="N97" s="58" t="str">
        <f t="shared" si="18"/>
        <v/>
      </c>
      <c r="O97" s="117">
        <f t="shared" si="21"/>
        <v>0</v>
      </c>
      <c r="P97" s="98"/>
      <c r="Q97" s="3" t="s">
        <v>145</v>
      </c>
    </row>
    <row r="98" spans="1:17" s="1" customFormat="1" ht="15" hidden="1" customHeight="1" x14ac:dyDescent="0.2">
      <c r="A98" s="83" t="str">
        <f t="shared" si="19"/>
        <v>x</v>
      </c>
      <c r="B98" s="164" t="s">
        <v>141</v>
      </c>
      <c r="C98" s="160"/>
      <c r="D98" s="131" t="s">
        <v>122</v>
      </c>
      <c r="E98" s="193">
        <f t="shared" si="20"/>
        <v>0</v>
      </c>
      <c r="F98" s="184" t="s">
        <v>122</v>
      </c>
      <c r="G98" s="66" t="str">
        <f t="shared" si="14"/>
        <v/>
      </c>
      <c r="H98" s="258"/>
      <c r="I98" s="110" t="s">
        <v>122</v>
      </c>
      <c r="J98" s="277" t="str">
        <f t="shared" si="15"/>
        <v/>
      </c>
      <c r="K98" s="193" t="s">
        <v>122</v>
      </c>
      <c r="L98" s="196" t="str">
        <f t="shared" si="16"/>
        <v/>
      </c>
      <c r="M98" s="75" t="str">
        <f t="shared" si="17"/>
        <v/>
      </c>
      <c r="N98" s="58" t="str">
        <f t="shared" si="18"/>
        <v/>
      </c>
      <c r="O98" s="117">
        <f t="shared" si="21"/>
        <v>0</v>
      </c>
      <c r="P98" s="98"/>
      <c r="Q98" s="3" t="s">
        <v>145</v>
      </c>
    </row>
    <row r="99" spans="1:17" s="1" customFormat="1" ht="15.75" hidden="1" x14ac:dyDescent="0.2">
      <c r="A99" s="83" t="str">
        <f t="shared" si="19"/>
        <v>x</v>
      </c>
      <c r="B99" s="164" t="s">
        <v>55</v>
      </c>
      <c r="C99" s="160">
        <v>0.28499999999999998</v>
      </c>
      <c r="D99" s="131" t="s">
        <v>122</v>
      </c>
      <c r="E99" s="193">
        <f t="shared" si="20"/>
        <v>0</v>
      </c>
      <c r="F99" s="184" t="s">
        <v>122</v>
      </c>
      <c r="G99" s="66" t="str">
        <f t="shared" si="14"/>
        <v/>
      </c>
      <c r="H99" s="258">
        <v>4.57</v>
      </c>
      <c r="I99" s="110" t="s">
        <v>122</v>
      </c>
      <c r="J99" s="277" t="str">
        <f t="shared" si="15"/>
        <v/>
      </c>
      <c r="K99" s="193" t="s">
        <v>122</v>
      </c>
      <c r="L99" s="196" t="str">
        <f t="shared" si="16"/>
        <v/>
      </c>
      <c r="M99" s="75" t="str">
        <f t="shared" si="17"/>
        <v/>
      </c>
      <c r="N99" s="58" t="str">
        <f t="shared" si="18"/>
        <v/>
      </c>
      <c r="O99" s="117">
        <f t="shared" si="21"/>
        <v>0</v>
      </c>
      <c r="P99" s="98"/>
      <c r="Q99" s="3" t="s">
        <v>145</v>
      </c>
    </row>
    <row r="100" spans="1:17" s="1" customFormat="1" ht="15" hidden="1" customHeight="1" x14ac:dyDescent="0.2">
      <c r="A100" s="83" t="str">
        <f t="shared" si="19"/>
        <v>x</v>
      </c>
      <c r="B100" s="164" t="s">
        <v>56</v>
      </c>
      <c r="C100" s="160">
        <v>1.9385400000000002</v>
      </c>
      <c r="D100" s="131" t="s">
        <v>122</v>
      </c>
      <c r="E100" s="193">
        <f t="shared" si="20"/>
        <v>0</v>
      </c>
      <c r="F100" s="184" t="s">
        <v>122</v>
      </c>
      <c r="G100" s="66" t="str">
        <f t="shared" si="14"/>
        <v/>
      </c>
      <c r="H100" s="258">
        <v>43</v>
      </c>
      <c r="I100" s="110" t="s">
        <v>122</v>
      </c>
      <c r="J100" s="277" t="str">
        <f t="shared" si="15"/>
        <v/>
      </c>
      <c r="K100" s="193" t="s">
        <v>122</v>
      </c>
      <c r="L100" s="196" t="str">
        <f t="shared" si="16"/>
        <v/>
      </c>
      <c r="M100" s="75" t="str">
        <f t="shared" si="17"/>
        <v/>
      </c>
      <c r="N100" s="58" t="str">
        <f t="shared" si="18"/>
        <v/>
      </c>
      <c r="O100" s="117">
        <f t="shared" si="21"/>
        <v>0</v>
      </c>
      <c r="P100" s="98"/>
      <c r="Q100" s="3" t="s">
        <v>145</v>
      </c>
    </row>
    <row r="101" spans="1:17" s="1" customFormat="1" ht="15.75" x14ac:dyDescent="0.2">
      <c r="A101" s="83">
        <f t="shared" si="19"/>
        <v>8.9999999999999993E-3</v>
      </c>
      <c r="B101" s="167" t="s">
        <v>94</v>
      </c>
      <c r="C101" s="147">
        <v>0.45440000000000003</v>
      </c>
      <c r="D101" s="125">
        <v>8.9999999999999993E-3</v>
      </c>
      <c r="E101" s="219">
        <f t="shared" si="20"/>
        <v>1.9806338028169013</v>
      </c>
      <c r="F101" s="192">
        <v>0</v>
      </c>
      <c r="G101" s="74">
        <f t="shared" si="14"/>
        <v>8.9999999999999993E-3</v>
      </c>
      <c r="H101" s="266">
        <v>4.9000000000000004</v>
      </c>
      <c r="I101" s="112">
        <v>0.13</v>
      </c>
      <c r="J101" s="286">
        <f t="shared" ref="J101" si="22">IFERROR(I101/H101*100,"")</f>
        <v>2.6530612244897958</v>
      </c>
      <c r="K101" s="219">
        <v>0</v>
      </c>
      <c r="L101" s="199">
        <f t="shared" ref="L101" si="23">IFERROR(I101-K101,"")</f>
        <v>0.13</v>
      </c>
      <c r="M101" s="103">
        <f t="shared" si="17"/>
        <v>144.44444444444446</v>
      </c>
      <c r="N101" s="63" t="str">
        <f t="shared" si="18"/>
        <v/>
      </c>
      <c r="O101" s="121">
        <f t="shared" si="21"/>
        <v>0</v>
      </c>
      <c r="P101" s="98"/>
      <c r="Q101" s="3" t="s">
        <v>145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9" fitToHeight="2" orientation="landscape" r:id="rId1"/>
  <rowBreaks count="1" manualBreakCount="1">
    <brk id="52" min="1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1" sqref="B1:O1"/>
      <selection pane="topRight" activeCell="B1" sqref="B1:O1"/>
      <selection pane="bottomLeft" activeCell="B1" sqref="B1:O1"/>
      <selection pane="bottomRight" activeCell="B2" sqref="B2:O2"/>
    </sheetView>
  </sheetViews>
  <sheetFormatPr defaultColWidth="9.140625" defaultRowHeight="15" x14ac:dyDescent="0.2"/>
  <cols>
    <col min="1" max="1" width="9.5703125" style="51" hidden="1" customWidth="1"/>
    <col min="2" max="2" width="41" style="4" customWidth="1"/>
    <col min="3" max="3" width="18" style="4" customWidth="1"/>
    <col min="4" max="6" width="12.5703125" style="4" customWidth="1"/>
    <col min="7" max="7" width="11.42578125" style="4" customWidth="1"/>
    <col min="8" max="8" width="23.85546875" style="4" customWidth="1"/>
    <col min="9" max="9" width="13.42578125" style="4" customWidth="1"/>
    <col min="10" max="10" width="12.5703125" style="5" customWidth="1"/>
    <col min="11" max="11" width="12.5703125" style="4" customWidth="1"/>
    <col min="12" max="12" width="11.85546875" style="4" customWidth="1"/>
    <col min="13" max="14" width="12.5703125" style="4" customWidth="1"/>
    <col min="15" max="15" width="12.28515625" style="4" customWidth="1"/>
    <col min="16" max="16" width="25.140625" style="96" customWidth="1"/>
    <col min="17" max="17" width="11.5703125" style="49" hidden="1" customWidth="1"/>
    <col min="18" max="18" width="18.85546875" style="49" customWidth="1"/>
    <col min="19" max="16384" width="9.140625" style="4"/>
  </cols>
  <sheetData>
    <row r="1" spans="1:18" ht="16.5" customHeight="1" x14ac:dyDescent="0.2">
      <c r="B1" s="308" t="s">
        <v>66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98" t="s">
        <v>102</v>
      </c>
      <c r="R1" s="141">
        <v>44092</v>
      </c>
    </row>
    <row r="2" spans="1:18" ht="16.5" customHeight="1" x14ac:dyDescent="0.2">
      <c r="B2" s="302" t="s">
        <v>158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98" t="s">
        <v>113</v>
      </c>
      <c r="Q2" s="88"/>
      <c r="R2" s="88"/>
    </row>
    <row r="3" spans="1:18" s="5" customFormat="1" ht="33.75" customHeight="1" x14ac:dyDescent="0.2">
      <c r="A3" s="51"/>
      <c r="B3" s="318" t="s">
        <v>0</v>
      </c>
      <c r="C3" s="303" t="s">
        <v>156</v>
      </c>
      <c r="D3" s="307" t="s">
        <v>136</v>
      </c>
      <c r="E3" s="323"/>
      <c r="F3" s="323"/>
      <c r="G3" s="323"/>
      <c r="H3" s="326" t="s">
        <v>137</v>
      </c>
      <c r="I3" s="327"/>
      <c r="J3" s="327"/>
      <c r="K3" s="327"/>
      <c r="L3" s="328"/>
      <c r="M3" s="324" t="s">
        <v>133</v>
      </c>
      <c r="N3" s="324"/>
      <c r="O3" s="325"/>
      <c r="P3" s="98" t="s">
        <v>119</v>
      </c>
      <c r="Q3" s="88"/>
      <c r="R3" s="88"/>
    </row>
    <row r="4" spans="1:18" s="5" customFormat="1" ht="46.5" customHeight="1" x14ac:dyDescent="0.2">
      <c r="A4" s="51"/>
      <c r="B4" s="319"/>
      <c r="C4" s="304"/>
      <c r="D4" s="238" t="s">
        <v>151</v>
      </c>
      <c r="E4" s="239" t="s">
        <v>150</v>
      </c>
      <c r="F4" s="240" t="s">
        <v>148</v>
      </c>
      <c r="G4" s="240" t="s">
        <v>152</v>
      </c>
      <c r="H4" s="282" t="s">
        <v>153</v>
      </c>
      <c r="I4" s="285" t="s">
        <v>151</v>
      </c>
      <c r="J4" s="290" t="s">
        <v>154</v>
      </c>
      <c r="K4" s="284" t="s">
        <v>148</v>
      </c>
      <c r="L4" s="284" t="s">
        <v>152</v>
      </c>
      <c r="M4" s="241" t="s">
        <v>151</v>
      </c>
      <c r="N4" s="176" t="s">
        <v>148</v>
      </c>
      <c r="O4" s="176" t="s">
        <v>152</v>
      </c>
      <c r="P4" s="98" t="s">
        <v>142</v>
      </c>
      <c r="Q4" s="88"/>
      <c r="R4" s="88"/>
    </row>
    <row r="5" spans="1:18" s="38" customFormat="1" ht="15.75" x14ac:dyDescent="0.25">
      <c r="A5" s="83">
        <f>IF(OR(D5="",D5=0),"x",D5)</f>
        <v>50.525999999999989</v>
      </c>
      <c r="B5" s="224" t="s">
        <v>1</v>
      </c>
      <c r="C5" s="225">
        <v>185.94815149999999</v>
      </c>
      <c r="D5" s="235">
        <f>D6+D25+D36+D45+D53+D68+D75+D89</f>
        <v>50.525999999999989</v>
      </c>
      <c r="E5" s="227">
        <f>IFERROR(D5/C5*100,0)</f>
        <v>27.172090495344335</v>
      </c>
      <c r="F5" s="228">
        <f>F6+F25+F36+F45+F53+F68+F75+F89</f>
        <v>55.451999999999991</v>
      </c>
      <c r="G5" s="86">
        <f t="shared" ref="G5:G68" si="0">IFERROR(D5-F5,"")</f>
        <v>-4.9260000000000019</v>
      </c>
      <c r="H5" s="256">
        <v>5290.1118000000006</v>
      </c>
      <c r="I5" s="226">
        <f>I6+I25+I36+I45+I53+I68+I75+I89</f>
        <v>712.85800000000006</v>
      </c>
      <c r="J5" s="288">
        <f t="shared" ref="J5:J36" si="1">IFERROR(I5/H5*100,"")</f>
        <v>13.475291769826111</v>
      </c>
      <c r="K5" s="230">
        <f>K6+K25+K36+K45+K53+K68+K75+K89</f>
        <v>826.84899999999993</v>
      </c>
      <c r="L5" s="209">
        <f t="shared" ref="L5:L36" si="2">IFERROR(I5-K5,"")</f>
        <v>-113.99099999999987</v>
      </c>
      <c r="M5" s="236">
        <f t="shared" ref="M5:M36" si="3">IFERROR(IF(D5&gt;0,I5/D5*10,""),"")</f>
        <v>141.08736096267273</v>
      </c>
      <c r="N5" s="85">
        <f t="shared" ref="N5:N36" si="4">IFERROR(IF(F5&gt;0,K5/F5*10,""),"")</f>
        <v>149.11076246122772</v>
      </c>
      <c r="O5" s="107">
        <f>IFERROR(M5-N5,0)</f>
        <v>-8.0234014985549891</v>
      </c>
      <c r="P5" s="98"/>
      <c r="Q5" s="3" t="s">
        <v>145</v>
      </c>
      <c r="R5" s="3"/>
    </row>
    <row r="6" spans="1:18" s="7" customFormat="1" ht="15.75" x14ac:dyDescent="0.25">
      <c r="A6" s="83">
        <f t="shared" ref="A6:A69" si="5">IF(OR(D6="",D6=0),"x",D6)</f>
        <v>5.8650000000000002</v>
      </c>
      <c r="B6" s="157" t="s">
        <v>2</v>
      </c>
      <c r="C6" s="158">
        <v>24.766601099999999</v>
      </c>
      <c r="D6" s="180">
        <f>SUM(D7:D24)</f>
        <v>5.8650000000000002</v>
      </c>
      <c r="E6" s="61">
        <f t="shared" ref="E6:E69" si="6">IFERROR(D6/C6*100,0)</f>
        <v>23.681085572941214</v>
      </c>
      <c r="F6" s="183">
        <f>SUM(F7:F24)</f>
        <v>6.0269999999999992</v>
      </c>
      <c r="G6" s="65">
        <f t="shared" si="0"/>
        <v>-0.16199999999999903</v>
      </c>
      <c r="H6" s="257">
        <v>677.83799999999997</v>
      </c>
      <c r="I6" s="109">
        <f>SUM(I7:I24)</f>
        <v>65.36</v>
      </c>
      <c r="J6" s="280">
        <f t="shared" si="1"/>
        <v>9.6424219356247374</v>
      </c>
      <c r="K6" s="194">
        <f>SUM(K7:K24)</f>
        <v>66.003999999999991</v>
      </c>
      <c r="L6" s="200">
        <f t="shared" si="2"/>
        <v>-0.64399999999999125</v>
      </c>
      <c r="M6" s="76">
        <f t="shared" si="3"/>
        <v>111.44075021312872</v>
      </c>
      <c r="N6" s="56">
        <f t="shared" si="4"/>
        <v>109.51385432221669</v>
      </c>
      <c r="O6" s="116">
        <f t="shared" ref="O6:O69" si="7">IFERROR(M6-N6,0)</f>
        <v>1.9268958909120357</v>
      </c>
      <c r="P6" s="98"/>
      <c r="Q6" s="3" t="s">
        <v>145</v>
      </c>
    </row>
    <row r="7" spans="1:18" s="1" customFormat="1" ht="15.75" x14ac:dyDescent="0.2">
      <c r="A7" s="83">
        <f t="shared" si="5"/>
        <v>2.1190000000000002</v>
      </c>
      <c r="B7" s="159" t="s">
        <v>3</v>
      </c>
      <c r="C7" s="160">
        <v>4.6884299999999994</v>
      </c>
      <c r="D7" s="131">
        <v>2.1190000000000002</v>
      </c>
      <c r="E7" s="193">
        <f t="shared" ref="E7" si="8">IFERROR(D7/C7*100,0)</f>
        <v>45.196366374244697</v>
      </c>
      <c r="F7" s="184">
        <v>2.653</v>
      </c>
      <c r="G7" s="66">
        <f t="shared" ref="G7" si="9">IFERROR(D7-F7,"")</f>
        <v>-0.53399999999999981</v>
      </c>
      <c r="H7" s="258">
        <v>61.3</v>
      </c>
      <c r="I7" s="110">
        <v>14.645</v>
      </c>
      <c r="J7" s="277">
        <f t="shared" si="1"/>
        <v>23.890701468189235</v>
      </c>
      <c r="K7" s="193">
        <v>16.244</v>
      </c>
      <c r="L7" s="196">
        <f t="shared" si="2"/>
        <v>-1.5990000000000002</v>
      </c>
      <c r="M7" s="77">
        <f t="shared" si="3"/>
        <v>69.11278905143935</v>
      </c>
      <c r="N7" s="57">
        <f t="shared" si="4"/>
        <v>61.228797587636635</v>
      </c>
      <c r="O7" s="81">
        <f t="shared" si="7"/>
        <v>7.8839914638027153</v>
      </c>
      <c r="P7" s="98"/>
      <c r="Q7" s="3" t="s">
        <v>145</v>
      </c>
    </row>
    <row r="8" spans="1:18" s="1" customFormat="1" ht="15.75" x14ac:dyDescent="0.2">
      <c r="A8" s="83">
        <f t="shared" si="5"/>
        <v>8.9999999999999993E-3</v>
      </c>
      <c r="B8" s="159" t="s">
        <v>4</v>
      </c>
      <c r="C8" s="160">
        <v>0.50329999999999997</v>
      </c>
      <c r="D8" s="131">
        <v>8.9999999999999993E-3</v>
      </c>
      <c r="E8" s="193">
        <f t="shared" si="6"/>
        <v>1.7881978939002583</v>
      </c>
      <c r="F8" s="184">
        <v>1.2E-2</v>
      </c>
      <c r="G8" s="66">
        <f t="shared" si="0"/>
        <v>-3.0000000000000009E-3</v>
      </c>
      <c r="H8" s="258">
        <v>18</v>
      </c>
      <c r="I8" s="110">
        <v>0.152</v>
      </c>
      <c r="J8" s="277">
        <f t="shared" si="1"/>
        <v>0.84444444444444433</v>
      </c>
      <c r="K8" s="193">
        <v>0.34300000000000003</v>
      </c>
      <c r="L8" s="196">
        <f t="shared" si="2"/>
        <v>-0.19100000000000003</v>
      </c>
      <c r="M8" s="77">
        <f t="shared" si="3"/>
        <v>168.88888888888889</v>
      </c>
      <c r="N8" s="57">
        <f t="shared" si="4"/>
        <v>285.83333333333337</v>
      </c>
      <c r="O8" s="81">
        <f t="shared" si="7"/>
        <v>-116.94444444444449</v>
      </c>
      <c r="P8" s="98"/>
      <c r="Q8" s="3" t="s">
        <v>145</v>
      </c>
    </row>
    <row r="9" spans="1:18" s="1" customFormat="1" ht="15.75" x14ac:dyDescent="0.2">
      <c r="A9" s="83">
        <f t="shared" si="5"/>
        <v>0.125</v>
      </c>
      <c r="B9" s="159" t="s">
        <v>5</v>
      </c>
      <c r="C9" s="160">
        <v>1.8933400000000002</v>
      </c>
      <c r="D9" s="131">
        <v>0.125</v>
      </c>
      <c r="E9" s="193">
        <f t="shared" si="6"/>
        <v>6.6020894292625725</v>
      </c>
      <c r="F9" s="184">
        <v>8.2000000000000003E-2</v>
      </c>
      <c r="G9" s="66">
        <f t="shared" si="0"/>
        <v>4.2999999999999997E-2</v>
      </c>
      <c r="H9" s="258">
        <v>25</v>
      </c>
      <c r="I9" s="110">
        <v>0.47799999999999998</v>
      </c>
      <c r="J9" s="277">
        <f t="shared" si="1"/>
        <v>1.9119999999999999</v>
      </c>
      <c r="K9" s="193">
        <v>0.252</v>
      </c>
      <c r="L9" s="196">
        <f t="shared" si="2"/>
        <v>0.22599999999999998</v>
      </c>
      <c r="M9" s="77">
        <f t="shared" si="3"/>
        <v>38.239999999999995</v>
      </c>
      <c r="N9" s="57">
        <f t="shared" si="4"/>
        <v>30.731707317073173</v>
      </c>
      <c r="O9" s="81">
        <f t="shared" si="7"/>
        <v>7.5082926829268217</v>
      </c>
      <c r="P9" s="98"/>
      <c r="Q9" s="3" t="s">
        <v>145</v>
      </c>
    </row>
    <row r="10" spans="1:18" s="1" customFormat="1" ht="15.75" x14ac:dyDescent="0.2">
      <c r="A10" s="83">
        <f t="shared" si="5"/>
        <v>1.52</v>
      </c>
      <c r="B10" s="159" t="s">
        <v>6</v>
      </c>
      <c r="C10" s="160">
        <v>2.819</v>
      </c>
      <c r="D10" s="131">
        <v>1.52</v>
      </c>
      <c r="E10" s="193">
        <f t="shared" si="6"/>
        <v>53.919829726853493</v>
      </c>
      <c r="F10" s="184">
        <v>1.008</v>
      </c>
      <c r="G10" s="66">
        <f t="shared" si="0"/>
        <v>0.51200000000000001</v>
      </c>
      <c r="H10" s="258">
        <v>43</v>
      </c>
      <c r="I10" s="110">
        <v>23</v>
      </c>
      <c r="J10" s="277">
        <f t="shared" si="1"/>
        <v>53.488372093023251</v>
      </c>
      <c r="K10" s="193">
        <v>14.686999999999999</v>
      </c>
      <c r="L10" s="196">
        <f t="shared" si="2"/>
        <v>8.3130000000000006</v>
      </c>
      <c r="M10" s="77">
        <f t="shared" si="3"/>
        <v>151.31578947368422</v>
      </c>
      <c r="N10" s="57">
        <f t="shared" si="4"/>
        <v>145.70436507936509</v>
      </c>
      <c r="O10" s="81">
        <f t="shared" si="7"/>
        <v>5.6114243943191298</v>
      </c>
      <c r="P10" s="98"/>
      <c r="Q10" s="3" t="s">
        <v>145</v>
      </c>
    </row>
    <row r="11" spans="1:18" s="1" customFormat="1" ht="15.75" x14ac:dyDescent="0.2">
      <c r="A11" s="83">
        <f t="shared" si="5"/>
        <v>5.3999999999999999E-2</v>
      </c>
      <c r="B11" s="159" t="s">
        <v>7</v>
      </c>
      <c r="C11" s="160">
        <v>0.47499999999999998</v>
      </c>
      <c r="D11" s="131">
        <v>5.3999999999999999E-2</v>
      </c>
      <c r="E11" s="193">
        <f t="shared" si="6"/>
        <v>11.368421052631579</v>
      </c>
      <c r="F11" s="184">
        <v>3.5999999999999997E-2</v>
      </c>
      <c r="G11" s="66">
        <f t="shared" si="0"/>
        <v>1.8000000000000002E-2</v>
      </c>
      <c r="H11" s="258">
        <v>14.9</v>
      </c>
      <c r="I11" s="110">
        <v>0.55800000000000005</v>
      </c>
      <c r="J11" s="277">
        <f t="shared" si="1"/>
        <v>3.7449664429530203</v>
      </c>
      <c r="K11" s="193">
        <v>0.95599999999999996</v>
      </c>
      <c r="L11" s="196">
        <f t="shared" si="2"/>
        <v>-0.39799999999999991</v>
      </c>
      <c r="M11" s="77">
        <f t="shared" si="3"/>
        <v>103.33333333333334</v>
      </c>
      <c r="N11" s="57">
        <f t="shared" si="4"/>
        <v>265.55555555555554</v>
      </c>
      <c r="O11" s="81">
        <f t="shared" si="7"/>
        <v>-162.2222222222222</v>
      </c>
      <c r="P11" s="98"/>
      <c r="Q11" s="3" t="s">
        <v>145</v>
      </c>
    </row>
    <row r="12" spans="1:18" s="1" customFormat="1" ht="15.75" x14ac:dyDescent="0.2">
      <c r="A12" s="83">
        <f t="shared" si="5"/>
        <v>0.1</v>
      </c>
      <c r="B12" s="159" t="s">
        <v>8</v>
      </c>
      <c r="C12" s="160">
        <v>0.62502060000000004</v>
      </c>
      <c r="D12" s="131">
        <v>0.1</v>
      </c>
      <c r="E12" s="193">
        <f t="shared" si="6"/>
        <v>15.999472657381212</v>
      </c>
      <c r="F12" s="184">
        <v>1.7000000000000001E-2</v>
      </c>
      <c r="G12" s="66">
        <f t="shared" si="0"/>
        <v>8.3000000000000004E-2</v>
      </c>
      <c r="H12" s="258">
        <v>8</v>
      </c>
      <c r="I12" s="110">
        <v>0.7</v>
      </c>
      <c r="J12" s="277">
        <f t="shared" si="1"/>
        <v>8.75</v>
      </c>
      <c r="K12" s="193">
        <v>0.20499999999999999</v>
      </c>
      <c r="L12" s="196">
        <f t="shared" si="2"/>
        <v>0.495</v>
      </c>
      <c r="M12" s="77">
        <f t="shared" si="3"/>
        <v>69.999999999999986</v>
      </c>
      <c r="N12" s="57">
        <f t="shared" si="4"/>
        <v>120.58823529411762</v>
      </c>
      <c r="O12" s="81">
        <f t="shared" si="7"/>
        <v>-50.588235294117638</v>
      </c>
      <c r="P12" s="98"/>
      <c r="Q12" s="3" t="s">
        <v>145</v>
      </c>
    </row>
    <row r="13" spans="1:18" s="1" customFormat="1" ht="15.75" x14ac:dyDescent="0.2">
      <c r="A13" s="83">
        <f t="shared" si="5"/>
        <v>1.2E-2</v>
      </c>
      <c r="B13" s="159" t="s">
        <v>9</v>
      </c>
      <c r="C13" s="160">
        <v>0.52100000000000002</v>
      </c>
      <c r="D13" s="131">
        <v>1.2E-2</v>
      </c>
      <c r="E13" s="193">
        <f t="shared" si="6"/>
        <v>2.3032629558541267</v>
      </c>
      <c r="F13" s="184">
        <v>2.9000000000000001E-2</v>
      </c>
      <c r="G13" s="66">
        <f t="shared" si="0"/>
        <v>-1.7000000000000001E-2</v>
      </c>
      <c r="H13" s="258">
        <v>13.086</v>
      </c>
      <c r="I13" s="110">
        <v>0.215</v>
      </c>
      <c r="J13" s="277">
        <f t="shared" si="1"/>
        <v>1.6429772275714503</v>
      </c>
      <c r="K13" s="193">
        <v>9.8000000000000004E-2</v>
      </c>
      <c r="L13" s="196">
        <f t="shared" si="2"/>
        <v>0.11699999999999999</v>
      </c>
      <c r="M13" s="77">
        <f t="shared" si="3"/>
        <v>179.16666666666663</v>
      </c>
      <c r="N13" s="57">
        <f t="shared" si="4"/>
        <v>33.793103448275865</v>
      </c>
      <c r="O13" s="81">
        <f t="shared" si="7"/>
        <v>145.37356321839076</v>
      </c>
      <c r="P13" s="98"/>
      <c r="Q13" s="3" t="s">
        <v>145</v>
      </c>
    </row>
    <row r="14" spans="1:18" s="1" customFormat="1" ht="15.75" x14ac:dyDescent="0.2">
      <c r="A14" s="83">
        <f t="shared" si="5"/>
        <v>0.03</v>
      </c>
      <c r="B14" s="159" t="s">
        <v>10</v>
      </c>
      <c r="C14" s="160">
        <v>0.4012</v>
      </c>
      <c r="D14" s="131">
        <v>0.03</v>
      </c>
      <c r="E14" s="193">
        <f t="shared" si="6"/>
        <v>7.477567298105682</v>
      </c>
      <c r="F14" s="184">
        <v>0.05</v>
      </c>
      <c r="G14" s="66">
        <f t="shared" si="0"/>
        <v>-2.0000000000000004E-2</v>
      </c>
      <c r="H14" s="258">
        <v>12.5</v>
      </c>
      <c r="I14" s="110">
        <v>0.90300000000000002</v>
      </c>
      <c r="J14" s="277">
        <f t="shared" si="1"/>
        <v>7.2240000000000002</v>
      </c>
      <c r="K14" s="193">
        <v>1.663</v>
      </c>
      <c r="L14" s="196">
        <f t="shared" si="2"/>
        <v>-0.76</v>
      </c>
      <c r="M14" s="77">
        <f t="shared" si="3"/>
        <v>301</v>
      </c>
      <c r="N14" s="57">
        <f t="shared" si="4"/>
        <v>332.59999999999997</v>
      </c>
      <c r="O14" s="81">
        <f t="shared" si="7"/>
        <v>-31.599999999999966</v>
      </c>
      <c r="P14" s="98"/>
      <c r="Q14" s="3" t="s">
        <v>145</v>
      </c>
    </row>
    <row r="15" spans="1:18" s="1" customFormat="1" ht="15.75" hidden="1" x14ac:dyDescent="0.2">
      <c r="A15" s="83" t="str">
        <f t="shared" si="5"/>
        <v>x</v>
      </c>
      <c r="B15" s="159" t="s">
        <v>11</v>
      </c>
      <c r="C15" s="160">
        <v>0.55537029999999998</v>
      </c>
      <c r="D15" s="131">
        <v>0</v>
      </c>
      <c r="E15" s="193">
        <f t="shared" si="6"/>
        <v>0</v>
      </c>
      <c r="F15" s="184">
        <v>7.0000000000000007E-2</v>
      </c>
      <c r="G15" s="66">
        <f t="shared" si="0"/>
        <v>-7.0000000000000007E-2</v>
      </c>
      <c r="H15" s="258">
        <v>12.1</v>
      </c>
      <c r="I15" s="110">
        <v>0</v>
      </c>
      <c r="J15" s="277">
        <f t="shared" si="1"/>
        <v>0</v>
      </c>
      <c r="K15" s="193">
        <v>1.6</v>
      </c>
      <c r="L15" s="196">
        <f t="shared" si="2"/>
        <v>-1.6</v>
      </c>
      <c r="M15" s="77" t="str">
        <f t="shared" si="3"/>
        <v/>
      </c>
      <c r="N15" s="57">
        <f t="shared" si="4"/>
        <v>228.57142857142858</v>
      </c>
      <c r="O15" s="81">
        <f t="shared" si="7"/>
        <v>0</v>
      </c>
      <c r="P15" s="98"/>
      <c r="Q15" s="3" t="s">
        <v>145</v>
      </c>
    </row>
    <row r="16" spans="1:18" s="1" customFormat="1" ht="15.75" x14ac:dyDescent="0.2">
      <c r="A16" s="83">
        <f t="shared" si="5"/>
        <v>1.1060000000000001</v>
      </c>
      <c r="B16" s="159" t="s">
        <v>58</v>
      </c>
      <c r="C16" s="160">
        <v>6.9034882</v>
      </c>
      <c r="D16" s="131">
        <v>1.1060000000000001</v>
      </c>
      <c r="E16" s="193">
        <f t="shared" si="6"/>
        <v>16.020886368720095</v>
      </c>
      <c r="F16" s="184">
        <v>1.804</v>
      </c>
      <c r="G16" s="66">
        <f t="shared" si="0"/>
        <v>-0.69799999999999995</v>
      </c>
      <c r="H16" s="258">
        <v>336</v>
      </c>
      <c r="I16" s="110">
        <v>18.347999999999999</v>
      </c>
      <c r="J16" s="277">
        <f t="shared" si="1"/>
        <v>5.4607142857142854</v>
      </c>
      <c r="K16" s="193">
        <v>25.215</v>
      </c>
      <c r="L16" s="196">
        <f t="shared" si="2"/>
        <v>-6.8670000000000009</v>
      </c>
      <c r="M16" s="77">
        <f t="shared" si="3"/>
        <v>165.89511754068712</v>
      </c>
      <c r="N16" s="57">
        <f t="shared" si="4"/>
        <v>139.77272727272725</v>
      </c>
      <c r="O16" s="81">
        <f t="shared" si="7"/>
        <v>26.122390267959872</v>
      </c>
      <c r="P16" s="98"/>
      <c r="Q16" s="3" t="s">
        <v>145</v>
      </c>
    </row>
    <row r="17" spans="1:17" s="1" customFormat="1" ht="15.75" hidden="1" x14ac:dyDescent="0.2">
      <c r="A17" s="83" t="str">
        <f t="shared" si="5"/>
        <v>x</v>
      </c>
      <c r="B17" s="159" t="s">
        <v>12</v>
      </c>
      <c r="C17" s="160">
        <v>0.37334000000000001</v>
      </c>
      <c r="D17" s="131">
        <v>0</v>
      </c>
      <c r="E17" s="193">
        <f t="shared" si="6"/>
        <v>0</v>
      </c>
      <c r="F17" s="184">
        <v>0</v>
      </c>
      <c r="G17" s="66">
        <f t="shared" si="0"/>
        <v>0</v>
      </c>
      <c r="H17" s="258">
        <v>2.8820000000000001</v>
      </c>
      <c r="I17" s="110">
        <v>0</v>
      </c>
      <c r="J17" s="277">
        <f t="shared" si="1"/>
        <v>0</v>
      </c>
      <c r="K17" s="193">
        <v>0</v>
      </c>
      <c r="L17" s="196">
        <f t="shared" si="2"/>
        <v>0</v>
      </c>
      <c r="M17" s="77" t="str">
        <f t="shared" si="3"/>
        <v/>
      </c>
      <c r="N17" s="57" t="str">
        <f t="shared" si="4"/>
        <v/>
      </c>
      <c r="O17" s="81">
        <f t="shared" si="7"/>
        <v>0</v>
      </c>
      <c r="P17" s="98"/>
      <c r="Q17" s="3" t="s">
        <v>145</v>
      </c>
    </row>
    <row r="18" spans="1:17" s="1" customFormat="1" ht="15.75" hidden="1" x14ac:dyDescent="0.2">
      <c r="A18" s="83" t="str">
        <f t="shared" si="5"/>
        <v>x</v>
      </c>
      <c r="B18" s="159" t="s">
        <v>13</v>
      </c>
      <c r="C18" s="160">
        <v>0.47099999999999997</v>
      </c>
      <c r="D18" s="131">
        <v>0</v>
      </c>
      <c r="E18" s="193">
        <f t="shared" si="6"/>
        <v>0</v>
      </c>
      <c r="F18" s="184">
        <v>1.2999999999999999E-2</v>
      </c>
      <c r="G18" s="66">
        <f t="shared" si="0"/>
        <v>-1.2999999999999999E-2</v>
      </c>
      <c r="H18" s="258">
        <v>10.68</v>
      </c>
      <c r="I18" s="110">
        <v>0</v>
      </c>
      <c r="J18" s="277">
        <f t="shared" si="1"/>
        <v>0</v>
      </c>
      <c r="K18" s="193">
        <v>0.19</v>
      </c>
      <c r="L18" s="196">
        <f t="shared" si="2"/>
        <v>-0.19</v>
      </c>
      <c r="M18" s="77" t="str">
        <f t="shared" si="3"/>
        <v/>
      </c>
      <c r="N18" s="57">
        <f t="shared" si="4"/>
        <v>146.15384615384616</v>
      </c>
      <c r="O18" s="81">
        <f t="shared" si="7"/>
        <v>0</v>
      </c>
      <c r="P18" s="98"/>
      <c r="Q18" s="3" t="s">
        <v>145</v>
      </c>
    </row>
    <row r="19" spans="1:17" s="1" customFormat="1" ht="15.75" x14ac:dyDescent="0.2">
      <c r="A19" s="83">
        <f t="shared" si="5"/>
        <v>5.0000000000000001E-3</v>
      </c>
      <c r="B19" s="159" t="s">
        <v>14</v>
      </c>
      <c r="C19" s="160">
        <v>0.224</v>
      </c>
      <c r="D19" s="131">
        <v>5.0000000000000001E-3</v>
      </c>
      <c r="E19" s="193">
        <f t="shared" si="6"/>
        <v>2.2321428571428572</v>
      </c>
      <c r="F19" s="184">
        <v>8.9999999999999993E-3</v>
      </c>
      <c r="G19" s="66">
        <f t="shared" si="0"/>
        <v>-3.9999999999999992E-3</v>
      </c>
      <c r="H19" s="258">
        <v>6.6</v>
      </c>
      <c r="I19" s="110">
        <v>0.13700000000000001</v>
      </c>
      <c r="J19" s="277">
        <f t="shared" si="1"/>
        <v>2.0757575757575761</v>
      </c>
      <c r="K19" s="193">
        <v>0.17499999999999999</v>
      </c>
      <c r="L19" s="196">
        <f t="shared" si="2"/>
        <v>-3.7999999999999978E-2</v>
      </c>
      <c r="M19" s="77">
        <f t="shared" si="3"/>
        <v>274</v>
      </c>
      <c r="N19" s="57">
        <f t="shared" si="4"/>
        <v>194.44444444444446</v>
      </c>
      <c r="O19" s="81">
        <f t="shared" si="7"/>
        <v>79.555555555555543</v>
      </c>
      <c r="P19" s="98"/>
      <c r="Q19" s="3" t="s">
        <v>145</v>
      </c>
    </row>
    <row r="20" spans="1:17" s="1" customFormat="1" ht="15.75" x14ac:dyDescent="0.2">
      <c r="A20" s="83">
        <f t="shared" si="5"/>
        <v>1.9E-2</v>
      </c>
      <c r="B20" s="159" t="s">
        <v>15</v>
      </c>
      <c r="C20" s="160">
        <v>0.40400000000000003</v>
      </c>
      <c r="D20" s="131">
        <v>1.9E-2</v>
      </c>
      <c r="E20" s="193">
        <f t="shared" si="6"/>
        <v>4.7029702970297027</v>
      </c>
      <c r="F20" s="184">
        <v>2.3E-2</v>
      </c>
      <c r="G20" s="66">
        <f t="shared" si="0"/>
        <v>-4.0000000000000001E-3</v>
      </c>
      <c r="H20" s="258">
        <v>20.2</v>
      </c>
      <c r="I20" s="110">
        <v>0.93300000000000005</v>
      </c>
      <c r="J20" s="277">
        <f t="shared" si="1"/>
        <v>4.6188118811881198</v>
      </c>
      <c r="K20" s="193">
        <v>1.016</v>
      </c>
      <c r="L20" s="196">
        <f t="shared" si="2"/>
        <v>-8.2999999999999963E-2</v>
      </c>
      <c r="M20" s="77">
        <f t="shared" si="3"/>
        <v>491.0526315789474</v>
      </c>
      <c r="N20" s="57">
        <f t="shared" si="4"/>
        <v>441.73913043478262</v>
      </c>
      <c r="O20" s="81">
        <f t="shared" si="7"/>
        <v>49.313501144164775</v>
      </c>
      <c r="P20" s="98"/>
      <c r="Q20" s="3" t="s">
        <v>145</v>
      </c>
    </row>
    <row r="21" spans="1:17" s="1" customFormat="1" ht="15.75" hidden="1" x14ac:dyDescent="0.2">
      <c r="A21" s="83" t="str">
        <f t="shared" si="5"/>
        <v>x</v>
      </c>
      <c r="B21" s="159" t="s">
        <v>16</v>
      </c>
      <c r="C21" s="160">
        <v>0.63700000000000001</v>
      </c>
      <c r="D21" s="131">
        <v>0</v>
      </c>
      <c r="E21" s="193">
        <f t="shared" si="6"/>
        <v>0</v>
      </c>
      <c r="F21" s="184">
        <v>0</v>
      </c>
      <c r="G21" s="66">
        <f t="shared" si="0"/>
        <v>0</v>
      </c>
      <c r="H21" s="258">
        <v>8.59</v>
      </c>
      <c r="I21" s="110">
        <v>0</v>
      </c>
      <c r="J21" s="277">
        <f t="shared" si="1"/>
        <v>0</v>
      </c>
      <c r="K21" s="193">
        <v>0</v>
      </c>
      <c r="L21" s="196">
        <f t="shared" si="2"/>
        <v>0</v>
      </c>
      <c r="M21" s="77" t="str">
        <f t="shared" si="3"/>
        <v/>
      </c>
      <c r="N21" s="57" t="str">
        <f t="shared" si="4"/>
        <v/>
      </c>
      <c r="O21" s="81">
        <f t="shared" si="7"/>
        <v>0</v>
      </c>
      <c r="P21" s="98"/>
      <c r="Q21" s="3" t="s">
        <v>145</v>
      </c>
    </row>
    <row r="22" spans="1:17" s="1" customFormat="1" ht="15.75" x14ac:dyDescent="0.2">
      <c r="A22" s="83">
        <f t="shared" si="5"/>
        <v>0.2</v>
      </c>
      <c r="B22" s="159" t="s">
        <v>17</v>
      </c>
      <c r="C22" s="160">
        <v>2.16323</v>
      </c>
      <c r="D22" s="131">
        <v>0.2</v>
      </c>
      <c r="E22" s="193">
        <f t="shared" si="6"/>
        <v>9.2454339113270443</v>
      </c>
      <c r="F22" s="184">
        <v>0.1</v>
      </c>
      <c r="G22" s="66">
        <f t="shared" si="0"/>
        <v>0.1</v>
      </c>
      <c r="H22" s="258">
        <v>60</v>
      </c>
      <c r="I22" s="110">
        <v>2.1</v>
      </c>
      <c r="J22" s="277">
        <f t="shared" si="1"/>
        <v>3.5000000000000004</v>
      </c>
      <c r="K22" s="193">
        <v>1.2</v>
      </c>
      <c r="L22" s="196">
        <f t="shared" si="2"/>
        <v>0.90000000000000013</v>
      </c>
      <c r="M22" s="77">
        <f t="shared" si="3"/>
        <v>105</v>
      </c>
      <c r="N22" s="57">
        <f t="shared" si="4"/>
        <v>119.99999999999999</v>
      </c>
      <c r="O22" s="81">
        <f t="shared" si="7"/>
        <v>-14.999999999999986</v>
      </c>
      <c r="P22" s="98"/>
      <c r="Q22" s="3" t="s">
        <v>145</v>
      </c>
    </row>
    <row r="23" spans="1:17" s="1" customFormat="1" ht="15.75" x14ac:dyDescent="0.2">
      <c r="A23" s="83">
        <f t="shared" si="5"/>
        <v>0.56599999999999995</v>
      </c>
      <c r="B23" s="159" t="s">
        <v>18</v>
      </c>
      <c r="C23" s="160">
        <v>1.3479000000000001</v>
      </c>
      <c r="D23" s="131">
        <v>0.56599999999999995</v>
      </c>
      <c r="E23" s="193">
        <f t="shared" si="6"/>
        <v>41.991245641368046</v>
      </c>
      <c r="F23" s="184">
        <v>0.121</v>
      </c>
      <c r="G23" s="66">
        <f t="shared" si="0"/>
        <v>0.44499999999999995</v>
      </c>
      <c r="H23" s="258">
        <v>25</v>
      </c>
      <c r="I23" s="110">
        <v>3.1909999999999998</v>
      </c>
      <c r="J23" s="277">
        <f t="shared" si="1"/>
        <v>12.764000000000001</v>
      </c>
      <c r="K23" s="193">
        <v>2.16</v>
      </c>
      <c r="L23" s="196">
        <f t="shared" si="2"/>
        <v>1.0309999999999997</v>
      </c>
      <c r="M23" s="77">
        <f t="shared" si="3"/>
        <v>56.378091872791522</v>
      </c>
      <c r="N23" s="57">
        <f t="shared" si="4"/>
        <v>178.51239669421489</v>
      </c>
      <c r="O23" s="81">
        <f t="shared" si="7"/>
        <v>-122.13430482142337</v>
      </c>
      <c r="P23" s="98"/>
      <c r="Q23" s="3" t="s">
        <v>145</v>
      </c>
    </row>
    <row r="24" spans="1:17" s="1" customFormat="1" ht="15" hidden="1" customHeight="1" x14ac:dyDescent="0.2">
      <c r="A24" s="83" t="str">
        <f t="shared" si="5"/>
        <v>x</v>
      </c>
      <c r="B24" s="159" t="s">
        <v>122</v>
      </c>
      <c r="C24" s="160"/>
      <c r="D24" s="131" t="s">
        <v>122</v>
      </c>
      <c r="E24" s="193">
        <f t="shared" si="6"/>
        <v>0</v>
      </c>
      <c r="F24" s="184" t="s">
        <v>122</v>
      </c>
      <c r="G24" s="66" t="str">
        <f t="shared" si="0"/>
        <v/>
      </c>
      <c r="H24" s="258"/>
      <c r="I24" s="110" t="s">
        <v>122</v>
      </c>
      <c r="J24" s="277" t="str">
        <f t="shared" si="1"/>
        <v/>
      </c>
      <c r="K24" s="193" t="s">
        <v>122</v>
      </c>
      <c r="L24" s="196" t="str">
        <f t="shared" si="2"/>
        <v/>
      </c>
      <c r="M24" s="77" t="str">
        <f t="shared" si="3"/>
        <v/>
      </c>
      <c r="N24" s="57" t="str">
        <f t="shared" si="4"/>
        <v/>
      </c>
      <c r="O24" s="81">
        <f t="shared" si="7"/>
        <v>0</v>
      </c>
      <c r="P24" s="98"/>
      <c r="Q24" s="3" t="s">
        <v>145</v>
      </c>
    </row>
    <row r="25" spans="1:17" s="7" customFormat="1" ht="15.75" x14ac:dyDescent="0.25">
      <c r="A25" s="83">
        <f t="shared" si="5"/>
        <v>0.38</v>
      </c>
      <c r="B25" s="157" t="s">
        <v>19</v>
      </c>
      <c r="C25" s="158">
        <v>6.5274159999999997</v>
      </c>
      <c r="D25" s="180">
        <f>SUM(D26:D35)</f>
        <v>0.38</v>
      </c>
      <c r="E25" s="61">
        <f t="shared" si="6"/>
        <v>5.8215992362061808</v>
      </c>
      <c r="F25" s="185">
        <f>SUM(F26:F35)</f>
        <v>0.31600000000000006</v>
      </c>
      <c r="G25" s="65">
        <f t="shared" si="0"/>
        <v>6.3999999999999946E-2</v>
      </c>
      <c r="H25" s="257">
        <v>187.28</v>
      </c>
      <c r="I25" s="109">
        <f>SUM(I26:I35)</f>
        <v>6.7060000000000004</v>
      </c>
      <c r="J25" s="280">
        <f t="shared" si="1"/>
        <v>3.5807347287483986</v>
      </c>
      <c r="K25" s="194">
        <f>SUM(K26:K35)</f>
        <v>5.226</v>
      </c>
      <c r="L25" s="200">
        <f t="shared" si="2"/>
        <v>1.4800000000000004</v>
      </c>
      <c r="M25" s="76">
        <f t="shared" si="3"/>
        <v>176.47368421052633</v>
      </c>
      <c r="N25" s="56">
        <f t="shared" si="4"/>
        <v>165.37974683544303</v>
      </c>
      <c r="O25" s="80">
        <f t="shared" si="7"/>
        <v>11.0939373750833</v>
      </c>
      <c r="P25" s="98"/>
      <c r="Q25" s="3" t="s">
        <v>145</v>
      </c>
    </row>
    <row r="26" spans="1:17" s="1" customFormat="1" ht="15" hidden="1" customHeight="1" x14ac:dyDescent="0.2">
      <c r="A26" s="83" t="str">
        <f t="shared" si="5"/>
        <v>x</v>
      </c>
      <c r="B26" s="159" t="s">
        <v>123</v>
      </c>
      <c r="C26" s="160">
        <v>1.371E-2</v>
      </c>
      <c r="D26" s="131">
        <v>0</v>
      </c>
      <c r="E26" s="193">
        <f t="shared" si="6"/>
        <v>0</v>
      </c>
      <c r="F26" s="184">
        <v>0</v>
      </c>
      <c r="G26" s="67">
        <f t="shared" si="0"/>
        <v>0</v>
      </c>
      <c r="H26" s="259">
        <v>0.47</v>
      </c>
      <c r="I26" s="110">
        <v>0</v>
      </c>
      <c r="J26" s="274">
        <f t="shared" si="1"/>
        <v>0</v>
      </c>
      <c r="K26" s="193">
        <v>0</v>
      </c>
      <c r="L26" s="201">
        <f t="shared" si="2"/>
        <v>0</v>
      </c>
      <c r="M26" s="77" t="str">
        <f t="shared" si="3"/>
        <v/>
      </c>
      <c r="N26" s="58" t="str">
        <f t="shared" si="4"/>
        <v/>
      </c>
      <c r="O26" s="117">
        <f t="shared" si="7"/>
        <v>0</v>
      </c>
      <c r="P26" s="98"/>
      <c r="Q26" s="3" t="s">
        <v>145</v>
      </c>
    </row>
    <row r="27" spans="1:17" s="1" customFormat="1" ht="15" hidden="1" customHeight="1" x14ac:dyDescent="0.2">
      <c r="A27" s="83" t="str">
        <f t="shared" si="5"/>
        <v>x</v>
      </c>
      <c r="B27" s="159" t="s">
        <v>20</v>
      </c>
      <c r="C27" s="160">
        <v>3.1449999999999999E-2</v>
      </c>
      <c r="D27" s="131">
        <v>0</v>
      </c>
      <c r="E27" s="193">
        <f t="shared" si="6"/>
        <v>0</v>
      </c>
      <c r="F27" s="184">
        <v>0</v>
      </c>
      <c r="G27" s="67">
        <f t="shared" si="0"/>
        <v>0</v>
      </c>
      <c r="H27" s="259">
        <v>0.56000000000000005</v>
      </c>
      <c r="I27" s="110">
        <v>0</v>
      </c>
      <c r="J27" s="274">
        <f t="shared" si="1"/>
        <v>0</v>
      </c>
      <c r="K27" s="193">
        <v>0</v>
      </c>
      <c r="L27" s="201">
        <f t="shared" si="2"/>
        <v>0</v>
      </c>
      <c r="M27" s="77" t="str">
        <f t="shared" si="3"/>
        <v/>
      </c>
      <c r="N27" s="58" t="str">
        <f t="shared" si="4"/>
        <v/>
      </c>
      <c r="O27" s="117">
        <f t="shared" si="7"/>
        <v>0</v>
      </c>
      <c r="P27" s="98"/>
      <c r="Q27" s="3" t="s">
        <v>145</v>
      </c>
    </row>
    <row r="28" spans="1:17" s="1" customFormat="1" ht="15" hidden="1" customHeight="1" x14ac:dyDescent="0.2">
      <c r="A28" s="83" t="str">
        <f t="shared" si="5"/>
        <v>x</v>
      </c>
      <c r="B28" s="159" t="s">
        <v>21</v>
      </c>
      <c r="C28" s="160">
        <v>6.3890000000000002E-2</v>
      </c>
      <c r="D28" s="131">
        <v>0</v>
      </c>
      <c r="E28" s="193">
        <f t="shared" si="6"/>
        <v>0</v>
      </c>
      <c r="F28" s="184">
        <v>0</v>
      </c>
      <c r="G28" s="67">
        <f t="shared" si="0"/>
        <v>0</v>
      </c>
      <c r="H28" s="259">
        <v>1</v>
      </c>
      <c r="I28" s="110">
        <v>0</v>
      </c>
      <c r="J28" s="274">
        <f t="shared" si="1"/>
        <v>0</v>
      </c>
      <c r="K28" s="193">
        <v>0</v>
      </c>
      <c r="L28" s="201">
        <f t="shared" si="2"/>
        <v>0</v>
      </c>
      <c r="M28" s="77" t="str">
        <f t="shared" si="3"/>
        <v/>
      </c>
      <c r="N28" s="58" t="str">
        <f t="shared" si="4"/>
        <v/>
      </c>
      <c r="O28" s="117">
        <f t="shared" si="7"/>
        <v>0</v>
      </c>
      <c r="P28" s="98"/>
      <c r="Q28" s="3" t="s">
        <v>145</v>
      </c>
    </row>
    <row r="29" spans="1:17" s="1" customFormat="1" ht="15" hidden="1" customHeight="1" x14ac:dyDescent="0.2">
      <c r="A29" s="83" t="str">
        <f t="shared" si="5"/>
        <v>x</v>
      </c>
      <c r="B29" s="159" t="s">
        <v>122</v>
      </c>
      <c r="C29" s="160"/>
      <c r="D29" s="131" t="s">
        <v>122</v>
      </c>
      <c r="E29" s="193">
        <f t="shared" si="6"/>
        <v>0</v>
      </c>
      <c r="F29" s="184" t="s">
        <v>122</v>
      </c>
      <c r="G29" s="67" t="str">
        <f t="shared" si="0"/>
        <v/>
      </c>
      <c r="H29" s="259"/>
      <c r="I29" s="110" t="s">
        <v>122</v>
      </c>
      <c r="J29" s="274" t="str">
        <f t="shared" si="1"/>
        <v/>
      </c>
      <c r="K29" s="193" t="s">
        <v>122</v>
      </c>
      <c r="L29" s="201" t="str">
        <f t="shared" si="2"/>
        <v/>
      </c>
      <c r="M29" s="77" t="str">
        <f t="shared" si="3"/>
        <v/>
      </c>
      <c r="N29" s="58" t="str">
        <f t="shared" si="4"/>
        <v/>
      </c>
      <c r="O29" s="117">
        <f t="shared" si="7"/>
        <v>0</v>
      </c>
      <c r="P29" s="98"/>
      <c r="Q29" s="3" t="s">
        <v>145</v>
      </c>
    </row>
    <row r="30" spans="1:17" s="1" customFormat="1" ht="15.75" hidden="1" x14ac:dyDescent="0.2">
      <c r="A30" s="83" t="str">
        <f t="shared" si="5"/>
        <v>x</v>
      </c>
      <c r="B30" s="159" t="s">
        <v>22</v>
      </c>
      <c r="C30" s="160">
        <v>0.25307999999999997</v>
      </c>
      <c r="D30" s="131">
        <v>0</v>
      </c>
      <c r="E30" s="193">
        <f t="shared" si="6"/>
        <v>0</v>
      </c>
      <c r="F30" s="184">
        <v>4.0000000000000001E-3</v>
      </c>
      <c r="G30" s="66">
        <f t="shared" si="0"/>
        <v>-4.0000000000000001E-3</v>
      </c>
      <c r="H30" s="258">
        <v>8.9</v>
      </c>
      <c r="I30" s="110">
        <v>0</v>
      </c>
      <c r="J30" s="277">
        <f t="shared" si="1"/>
        <v>0</v>
      </c>
      <c r="K30" s="193">
        <v>7.1999999999999995E-2</v>
      </c>
      <c r="L30" s="196">
        <f t="shared" si="2"/>
        <v>-7.1999999999999995E-2</v>
      </c>
      <c r="M30" s="77" t="str">
        <f t="shared" si="3"/>
        <v/>
      </c>
      <c r="N30" s="57">
        <f t="shared" si="4"/>
        <v>180</v>
      </c>
      <c r="O30" s="81">
        <f t="shared" si="7"/>
        <v>0</v>
      </c>
      <c r="P30" s="98"/>
      <c r="Q30" s="3" t="s">
        <v>145</v>
      </c>
    </row>
    <row r="31" spans="1:17" s="1" customFormat="1" ht="15.75" x14ac:dyDescent="0.2">
      <c r="A31" s="83">
        <f t="shared" si="5"/>
        <v>0.24</v>
      </c>
      <c r="B31" s="159" t="s">
        <v>78</v>
      </c>
      <c r="C31" s="160">
        <v>1.2430000000000001</v>
      </c>
      <c r="D31" s="131">
        <v>0.24</v>
      </c>
      <c r="E31" s="193">
        <f t="shared" si="6"/>
        <v>19.308125502815766</v>
      </c>
      <c r="F31" s="184">
        <v>0.191</v>
      </c>
      <c r="G31" s="67">
        <f t="shared" si="0"/>
        <v>4.8999999999999988E-2</v>
      </c>
      <c r="H31" s="259">
        <v>32</v>
      </c>
      <c r="I31" s="110">
        <v>2.83</v>
      </c>
      <c r="J31" s="274">
        <f t="shared" si="1"/>
        <v>8.84375</v>
      </c>
      <c r="K31" s="193">
        <v>2.2330000000000001</v>
      </c>
      <c r="L31" s="201">
        <f t="shared" si="2"/>
        <v>0.59699999999999998</v>
      </c>
      <c r="M31" s="77">
        <f t="shared" si="3"/>
        <v>117.91666666666669</v>
      </c>
      <c r="N31" s="58">
        <f t="shared" si="4"/>
        <v>116.9109947643979</v>
      </c>
      <c r="O31" s="117">
        <f t="shared" si="7"/>
        <v>1.0056719022687872</v>
      </c>
      <c r="P31" s="98"/>
      <c r="Q31" s="3" t="s">
        <v>145</v>
      </c>
    </row>
    <row r="32" spans="1:17" s="1" customFormat="1" ht="15.75" x14ac:dyDescent="0.2">
      <c r="A32" s="83">
        <f t="shared" si="5"/>
        <v>0.13500000000000001</v>
      </c>
      <c r="B32" s="159" t="s">
        <v>23</v>
      </c>
      <c r="C32" s="160">
        <v>2.0594420000000002</v>
      </c>
      <c r="D32" s="131">
        <v>0.13500000000000001</v>
      </c>
      <c r="E32" s="193">
        <f t="shared" si="6"/>
        <v>6.5551736829684932</v>
      </c>
      <c r="F32" s="184">
        <v>8.5999999999999993E-2</v>
      </c>
      <c r="G32" s="66">
        <f t="shared" si="0"/>
        <v>4.9000000000000016E-2</v>
      </c>
      <c r="H32" s="258">
        <v>65.900000000000006</v>
      </c>
      <c r="I32" s="110">
        <v>3.7949999999999999</v>
      </c>
      <c r="J32" s="277">
        <f t="shared" si="1"/>
        <v>5.7587253414264028</v>
      </c>
      <c r="K32" s="193">
        <v>2.0979999999999999</v>
      </c>
      <c r="L32" s="196">
        <f t="shared" si="2"/>
        <v>1.6970000000000001</v>
      </c>
      <c r="M32" s="77">
        <f t="shared" si="3"/>
        <v>281.11111111111109</v>
      </c>
      <c r="N32" s="57">
        <f t="shared" si="4"/>
        <v>243.95348837209301</v>
      </c>
      <c r="O32" s="81">
        <f t="shared" si="7"/>
        <v>37.15762273901808</v>
      </c>
      <c r="P32" s="98"/>
      <c r="Q32" s="3" t="s">
        <v>145</v>
      </c>
    </row>
    <row r="33" spans="1:17" s="1" customFormat="1" ht="15" hidden="1" customHeight="1" x14ac:dyDescent="0.2">
      <c r="A33" s="83" t="str">
        <f t="shared" si="5"/>
        <v>x</v>
      </c>
      <c r="B33" s="159" t="s">
        <v>24</v>
      </c>
      <c r="C33" s="160">
        <v>5.0000000000000001E-4</v>
      </c>
      <c r="D33" s="131" t="s">
        <v>122</v>
      </c>
      <c r="E33" s="193">
        <f t="shared" si="6"/>
        <v>0</v>
      </c>
      <c r="F33" s="184" t="s">
        <v>122</v>
      </c>
      <c r="G33" s="67" t="str">
        <f t="shared" si="0"/>
        <v/>
      </c>
      <c r="H33" s="259"/>
      <c r="I33" s="110" t="s">
        <v>122</v>
      </c>
      <c r="J33" s="274" t="str">
        <f t="shared" si="1"/>
        <v/>
      </c>
      <c r="K33" s="193" t="s">
        <v>122</v>
      </c>
      <c r="L33" s="201" t="str">
        <f t="shared" si="2"/>
        <v/>
      </c>
      <c r="M33" s="77" t="str">
        <f t="shared" si="3"/>
        <v/>
      </c>
      <c r="N33" s="58" t="str">
        <f t="shared" si="4"/>
        <v/>
      </c>
      <c r="O33" s="117">
        <f t="shared" si="7"/>
        <v>0</v>
      </c>
      <c r="P33" s="98"/>
      <c r="Q33" s="3" t="s">
        <v>145</v>
      </c>
    </row>
    <row r="34" spans="1:17" s="1" customFormat="1" ht="15.75" hidden="1" x14ac:dyDescent="0.2">
      <c r="A34" s="83" t="str">
        <f t="shared" si="5"/>
        <v>x</v>
      </c>
      <c r="B34" s="159" t="s">
        <v>25</v>
      </c>
      <c r="C34" s="160">
        <v>1.9280200000000001</v>
      </c>
      <c r="D34" s="131">
        <v>0</v>
      </c>
      <c r="E34" s="193">
        <f t="shared" si="6"/>
        <v>0</v>
      </c>
      <c r="F34" s="184">
        <v>2.5999999999999999E-2</v>
      </c>
      <c r="G34" s="67">
        <f t="shared" si="0"/>
        <v>-2.5999999999999999E-2</v>
      </c>
      <c r="H34" s="259">
        <v>71</v>
      </c>
      <c r="I34" s="110">
        <v>0</v>
      </c>
      <c r="J34" s="274">
        <f t="shared" si="1"/>
        <v>0</v>
      </c>
      <c r="K34" s="193">
        <v>0.76</v>
      </c>
      <c r="L34" s="201">
        <f t="shared" si="2"/>
        <v>-0.76</v>
      </c>
      <c r="M34" s="77" t="str">
        <f t="shared" si="3"/>
        <v/>
      </c>
      <c r="N34" s="58">
        <f t="shared" si="4"/>
        <v>292.30769230769232</v>
      </c>
      <c r="O34" s="117">
        <f t="shared" si="7"/>
        <v>0</v>
      </c>
      <c r="P34" s="98"/>
      <c r="Q34" s="3" t="s">
        <v>145</v>
      </c>
    </row>
    <row r="35" spans="1:17" s="1" customFormat="1" ht="15.75" x14ac:dyDescent="0.2">
      <c r="A35" s="83">
        <f t="shared" si="5"/>
        <v>5.0000000000000001E-3</v>
      </c>
      <c r="B35" s="159" t="s">
        <v>26</v>
      </c>
      <c r="C35" s="160">
        <v>0.91100000000000003</v>
      </c>
      <c r="D35" s="131">
        <v>5.0000000000000001E-3</v>
      </c>
      <c r="E35" s="193">
        <f t="shared" si="6"/>
        <v>0.54884742041712398</v>
      </c>
      <c r="F35" s="184">
        <v>8.9999999999999993E-3</v>
      </c>
      <c r="G35" s="66">
        <f t="shared" si="0"/>
        <v>-3.9999999999999992E-3</v>
      </c>
      <c r="H35" s="258">
        <v>7.45</v>
      </c>
      <c r="I35" s="110">
        <v>8.1000000000000003E-2</v>
      </c>
      <c r="J35" s="277">
        <f t="shared" si="1"/>
        <v>1.087248322147651</v>
      </c>
      <c r="K35" s="193">
        <v>6.3E-2</v>
      </c>
      <c r="L35" s="196">
        <f t="shared" si="2"/>
        <v>1.8000000000000002E-2</v>
      </c>
      <c r="M35" s="77">
        <f t="shared" si="3"/>
        <v>162</v>
      </c>
      <c r="N35" s="57">
        <f t="shared" si="4"/>
        <v>70.000000000000014</v>
      </c>
      <c r="O35" s="81">
        <f t="shared" si="7"/>
        <v>91.999999999999986</v>
      </c>
      <c r="P35" s="98"/>
      <c r="Q35" s="3" t="s">
        <v>145</v>
      </c>
    </row>
    <row r="36" spans="1:17" s="7" customFormat="1" ht="15.75" x14ac:dyDescent="0.25">
      <c r="A36" s="83">
        <f t="shared" si="5"/>
        <v>27.106000000000002</v>
      </c>
      <c r="B36" s="157" t="s">
        <v>59</v>
      </c>
      <c r="C36" s="158">
        <v>85.950463900000003</v>
      </c>
      <c r="D36" s="180">
        <f>SUM(D37:D44)</f>
        <v>27.106000000000002</v>
      </c>
      <c r="E36" s="61">
        <f t="shared" si="6"/>
        <v>31.536769867277002</v>
      </c>
      <c r="F36" s="109">
        <f>SUM(F37:F44)</f>
        <v>33.72</v>
      </c>
      <c r="G36" s="65">
        <f t="shared" si="0"/>
        <v>-6.6139999999999972</v>
      </c>
      <c r="H36" s="257">
        <v>2902.011</v>
      </c>
      <c r="I36" s="109">
        <f>SUM(I37:I44)</f>
        <v>444.05099999999993</v>
      </c>
      <c r="J36" s="280">
        <f t="shared" si="1"/>
        <v>15.301492654576428</v>
      </c>
      <c r="K36" s="194">
        <f>SUM(K37:K44)</f>
        <v>576.601</v>
      </c>
      <c r="L36" s="200">
        <f t="shared" si="2"/>
        <v>-132.55000000000007</v>
      </c>
      <c r="M36" s="76">
        <f t="shared" si="3"/>
        <v>163.82018741238099</v>
      </c>
      <c r="N36" s="56">
        <f t="shared" si="4"/>
        <v>170.99673784104391</v>
      </c>
      <c r="O36" s="80">
        <f t="shared" si="7"/>
        <v>-7.1765504286629209</v>
      </c>
      <c r="P36" s="98"/>
      <c r="Q36" s="3" t="s">
        <v>145</v>
      </c>
    </row>
    <row r="37" spans="1:17" s="9" customFormat="1" ht="15.75" x14ac:dyDescent="0.2">
      <c r="A37" s="83">
        <f t="shared" si="5"/>
        <v>6.3E-2</v>
      </c>
      <c r="B37" s="159" t="s">
        <v>79</v>
      </c>
      <c r="C37" s="160">
        <v>0.28699999999999998</v>
      </c>
      <c r="D37" s="131">
        <v>6.3E-2</v>
      </c>
      <c r="E37" s="193">
        <f t="shared" si="6"/>
        <v>21.951219512195124</v>
      </c>
      <c r="F37" s="184">
        <v>0.32300000000000001</v>
      </c>
      <c r="G37" s="67">
        <f t="shared" si="0"/>
        <v>-0.26</v>
      </c>
      <c r="H37" s="259">
        <v>2.3109999999999999</v>
      </c>
      <c r="I37" s="110">
        <v>0.45100000000000001</v>
      </c>
      <c r="J37" s="274">
        <f t="shared" ref="J37:J68" si="10">IFERROR(I37/H37*100,"")</f>
        <v>19.515361315447858</v>
      </c>
      <c r="K37" s="193">
        <v>2.3159999999999998</v>
      </c>
      <c r="L37" s="201">
        <f t="shared" ref="L37:L68" si="11">IFERROR(I37-K37,"")</f>
        <v>-1.8649999999999998</v>
      </c>
      <c r="M37" s="77">
        <f t="shared" ref="M37:M68" si="12">IFERROR(IF(D37&gt;0,I37/D37*10,""),"")</f>
        <v>71.587301587301596</v>
      </c>
      <c r="N37" s="58">
        <f t="shared" ref="N37:N68" si="13">IFERROR(IF(F37&gt;0,K37/F37*10,""),"")</f>
        <v>71.702786377708975</v>
      </c>
      <c r="O37" s="117">
        <f t="shared" si="7"/>
        <v>-0.11548479040737902</v>
      </c>
      <c r="P37" s="98"/>
      <c r="Q37" s="3" t="s">
        <v>145</v>
      </c>
    </row>
    <row r="38" spans="1:17" s="1" customFormat="1" ht="15.75" x14ac:dyDescent="0.2">
      <c r="A38" s="83">
        <f t="shared" si="5"/>
        <v>1.4999999999999999E-2</v>
      </c>
      <c r="B38" s="159" t="s">
        <v>80</v>
      </c>
      <c r="C38" s="160">
        <v>0.16769999999999999</v>
      </c>
      <c r="D38" s="131">
        <v>1.4999999999999999E-2</v>
      </c>
      <c r="E38" s="193">
        <f t="shared" si="6"/>
        <v>8.9445438282647594</v>
      </c>
      <c r="F38" s="184">
        <v>0.02</v>
      </c>
      <c r="G38" s="67">
        <f t="shared" si="0"/>
        <v>-5.000000000000001E-3</v>
      </c>
      <c r="H38" s="259">
        <v>9</v>
      </c>
      <c r="I38" s="110">
        <v>0.27</v>
      </c>
      <c r="J38" s="274">
        <f t="shared" si="10"/>
        <v>3.0000000000000004</v>
      </c>
      <c r="K38" s="193">
        <v>0.18</v>
      </c>
      <c r="L38" s="201">
        <f t="shared" si="11"/>
        <v>9.0000000000000024E-2</v>
      </c>
      <c r="M38" s="77">
        <f t="shared" si="12"/>
        <v>180.00000000000003</v>
      </c>
      <c r="N38" s="58">
        <f t="shared" si="13"/>
        <v>90</v>
      </c>
      <c r="O38" s="117">
        <f t="shared" si="7"/>
        <v>90.000000000000028</v>
      </c>
      <c r="P38" s="98"/>
      <c r="Q38" s="3" t="s">
        <v>145</v>
      </c>
    </row>
    <row r="39" spans="1:17" s="3" customFormat="1" ht="15.75" x14ac:dyDescent="0.2">
      <c r="A39" s="83">
        <f t="shared" si="5"/>
        <v>0.34699999999999998</v>
      </c>
      <c r="B39" s="161" t="s">
        <v>63</v>
      </c>
      <c r="C39" s="160">
        <v>2.92</v>
      </c>
      <c r="D39" s="131">
        <v>0.34699999999999998</v>
      </c>
      <c r="E39" s="193">
        <f t="shared" si="6"/>
        <v>11.883561643835616</v>
      </c>
      <c r="F39" s="184">
        <v>0.47299999999999998</v>
      </c>
      <c r="G39" s="68">
        <f t="shared" si="0"/>
        <v>-0.126</v>
      </c>
      <c r="H39" s="260">
        <v>57.7</v>
      </c>
      <c r="I39" s="110">
        <v>7.5919999999999996</v>
      </c>
      <c r="J39" s="281">
        <f t="shared" si="10"/>
        <v>13.157712305025996</v>
      </c>
      <c r="K39" s="193">
        <v>9.9309999999999992</v>
      </c>
      <c r="L39" s="202">
        <f t="shared" si="11"/>
        <v>-2.3389999999999995</v>
      </c>
      <c r="M39" s="78">
        <f t="shared" si="12"/>
        <v>218.78962536023056</v>
      </c>
      <c r="N39" s="58">
        <f t="shared" si="13"/>
        <v>209.95771670190271</v>
      </c>
      <c r="O39" s="117">
        <f t="shared" si="7"/>
        <v>8.8319086583278477</v>
      </c>
      <c r="P39" s="98"/>
      <c r="Q39" s="3" t="s">
        <v>145</v>
      </c>
    </row>
    <row r="40" spans="1:17" s="1" customFormat="1" ht="15.75" x14ac:dyDescent="0.2">
      <c r="A40" s="83">
        <f t="shared" si="5"/>
        <v>20.2</v>
      </c>
      <c r="B40" s="159" t="s">
        <v>27</v>
      </c>
      <c r="C40" s="160">
        <v>33.767762000000005</v>
      </c>
      <c r="D40" s="131">
        <v>20.2</v>
      </c>
      <c r="E40" s="193">
        <f t="shared" si="6"/>
        <v>59.820369499169047</v>
      </c>
      <c r="F40" s="184">
        <v>22.1</v>
      </c>
      <c r="G40" s="67">
        <f t="shared" si="0"/>
        <v>-1.9000000000000021</v>
      </c>
      <c r="H40" s="259">
        <v>420.5</v>
      </c>
      <c r="I40" s="110">
        <v>157.5</v>
      </c>
      <c r="J40" s="274">
        <f t="shared" si="10"/>
        <v>37.455410225921518</v>
      </c>
      <c r="K40" s="193">
        <v>213.5</v>
      </c>
      <c r="L40" s="201">
        <f t="shared" si="11"/>
        <v>-56</v>
      </c>
      <c r="M40" s="77">
        <f t="shared" si="12"/>
        <v>77.970297029702976</v>
      </c>
      <c r="N40" s="58">
        <f t="shared" si="13"/>
        <v>96.60633484162895</v>
      </c>
      <c r="O40" s="117">
        <f t="shared" si="7"/>
        <v>-18.636037811925974</v>
      </c>
      <c r="P40" s="98"/>
      <c r="Q40" s="3" t="s">
        <v>145</v>
      </c>
    </row>
    <row r="41" spans="1:17" s="1" customFormat="1" ht="15.75" x14ac:dyDescent="0.2">
      <c r="A41" s="83">
        <f t="shared" si="5"/>
        <v>3.14</v>
      </c>
      <c r="B41" s="159" t="s">
        <v>28</v>
      </c>
      <c r="C41" s="160">
        <v>22.410630000000001</v>
      </c>
      <c r="D41" s="131">
        <v>3.14</v>
      </c>
      <c r="E41" s="193">
        <f t="shared" si="6"/>
        <v>14.011208074025586</v>
      </c>
      <c r="F41" s="184">
        <v>3.738</v>
      </c>
      <c r="G41" s="66">
        <f t="shared" si="0"/>
        <v>-0.59799999999999986</v>
      </c>
      <c r="H41" s="258">
        <v>1350.1</v>
      </c>
      <c r="I41" s="110">
        <v>188.42400000000001</v>
      </c>
      <c r="J41" s="277">
        <f t="shared" si="10"/>
        <v>13.956299533367901</v>
      </c>
      <c r="K41" s="193">
        <v>171.95500000000001</v>
      </c>
      <c r="L41" s="196">
        <f t="shared" si="11"/>
        <v>16.468999999999994</v>
      </c>
      <c r="M41" s="77">
        <f t="shared" si="12"/>
        <v>600.07643312101914</v>
      </c>
      <c r="N41" s="57">
        <f t="shared" si="13"/>
        <v>460.01872659176036</v>
      </c>
      <c r="O41" s="81">
        <f t="shared" si="7"/>
        <v>140.05770652925878</v>
      </c>
      <c r="P41" s="98"/>
      <c r="Q41" s="3" t="s">
        <v>145</v>
      </c>
    </row>
    <row r="42" spans="1:17" s="1" customFormat="1" ht="15.75" x14ac:dyDescent="0.2">
      <c r="A42" s="83">
        <f t="shared" si="5"/>
        <v>3.3410000000000002</v>
      </c>
      <c r="B42" s="159" t="s">
        <v>29</v>
      </c>
      <c r="C42" s="160">
        <v>21.542000000000002</v>
      </c>
      <c r="D42" s="131">
        <v>3.3410000000000002</v>
      </c>
      <c r="E42" s="193">
        <f t="shared" si="6"/>
        <v>15.509237768080958</v>
      </c>
      <c r="F42" s="184">
        <v>3.9159999999999999</v>
      </c>
      <c r="G42" s="66">
        <f t="shared" si="0"/>
        <v>-0.57499999999999973</v>
      </c>
      <c r="H42" s="258">
        <v>855</v>
      </c>
      <c r="I42" s="110">
        <v>89.813999999999993</v>
      </c>
      <c r="J42" s="277">
        <f t="shared" si="10"/>
        <v>10.50456140350877</v>
      </c>
      <c r="K42" s="193">
        <v>83.811999999999998</v>
      </c>
      <c r="L42" s="196">
        <f t="shared" si="11"/>
        <v>6.0019999999999953</v>
      </c>
      <c r="M42" s="77">
        <f t="shared" si="12"/>
        <v>268.82370547740197</v>
      </c>
      <c r="N42" s="58">
        <f t="shared" si="13"/>
        <v>214.02451481103168</v>
      </c>
      <c r="O42" s="117">
        <f t="shared" si="7"/>
        <v>54.799190666370293</v>
      </c>
      <c r="P42" s="98"/>
      <c r="Q42" s="3" t="s">
        <v>145</v>
      </c>
    </row>
    <row r="43" spans="1:17" s="1" customFormat="1" ht="15.75" hidden="1" x14ac:dyDescent="0.2">
      <c r="A43" s="83" t="str">
        <f t="shared" si="5"/>
        <v>x</v>
      </c>
      <c r="B43" s="159" t="s">
        <v>30</v>
      </c>
      <c r="C43" s="160">
        <v>5.4277940000000005</v>
      </c>
      <c r="D43" s="131">
        <v>0</v>
      </c>
      <c r="E43" s="193">
        <f t="shared" si="6"/>
        <v>0</v>
      </c>
      <c r="F43" s="184">
        <v>3.15</v>
      </c>
      <c r="G43" s="67">
        <f t="shared" si="0"/>
        <v>-3.15</v>
      </c>
      <c r="H43" s="259">
        <v>207.4</v>
      </c>
      <c r="I43" s="110">
        <v>0</v>
      </c>
      <c r="J43" s="274">
        <f t="shared" si="10"/>
        <v>0</v>
      </c>
      <c r="K43" s="193">
        <v>94.906999999999996</v>
      </c>
      <c r="L43" s="201">
        <f t="shared" si="11"/>
        <v>-94.906999999999996</v>
      </c>
      <c r="M43" s="77" t="str">
        <f t="shared" si="12"/>
        <v/>
      </c>
      <c r="N43" s="58">
        <f t="shared" si="13"/>
        <v>301.29206349206351</v>
      </c>
      <c r="O43" s="117">
        <f t="shared" si="7"/>
        <v>0</v>
      </c>
      <c r="P43" s="98"/>
      <c r="Q43" s="3" t="s">
        <v>145</v>
      </c>
    </row>
    <row r="44" spans="1:17" s="1" customFormat="1" ht="15" hidden="1" customHeight="1" x14ac:dyDescent="0.2">
      <c r="A44" s="83" t="str">
        <f t="shared" si="5"/>
        <v>x</v>
      </c>
      <c r="B44" s="159" t="s">
        <v>64</v>
      </c>
      <c r="C44" s="160" t="e">
        <v>#VALUE!</v>
      </c>
      <c r="D44" s="131">
        <v>0</v>
      </c>
      <c r="E44" s="193">
        <f t="shared" si="6"/>
        <v>0</v>
      </c>
      <c r="F44" s="184">
        <v>0</v>
      </c>
      <c r="G44" s="67">
        <f t="shared" si="0"/>
        <v>0</v>
      </c>
      <c r="H44" s="259"/>
      <c r="I44" s="110">
        <v>0</v>
      </c>
      <c r="J44" s="274" t="str">
        <f t="shared" si="10"/>
        <v/>
      </c>
      <c r="K44" s="193">
        <v>0</v>
      </c>
      <c r="L44" s="201">
        <f t="shared" si="11"/>
        <v>0</v>
      </c>
      <c r="M44" s="77" t="str">
        <f t="shared" si="12"/>
        <v/>
      </c>
      <c r="N44" s="58" t="str">
        <f t="shared" si="13"/>
        <v/>
      </c>
      <c r="O44" s="117">
        <f t="shared" si="7"/>
        <v>0</v>
      </c>
      <c r="P44" s="98"/>
      <c r="Q44" s="3" t="s">
        <v>145</v>
      </c>
    </row>
    <row r="45" spans="1:17" s="7" customFormat="1" ht="15.75" x14ac:dyDescent="0.25">
      <c r="A45" s="83">
        <f t="shared" si="5"/>
        <v>13.533999999999999</v>
      </c>
      <c r="B45" s="157" t="s">
        <v>128</v>
      </c>
      <c r="C45" s="158">
        <v>22.729500999999999</v>
      </c>
      <c r="D45" s="180">
        <f>SUM(D46:D52)</f>
        <v>13.533999999999999</v>
      </c>
      <c r="E45" s="61">
        <f t="shared" si="6"/>
        <v>59.54376209138951</v>
      </c>
      <c r="F45" s="109">
        <f>SUM(F46:F52)</f>
        <v>11.028</v>
      </c>
      <c r="G45" s="69">
        <f t="shared" si="0"/>
        <v>2.5059999999999985</v>
      </c>
      <c r="H45" s="272">
        <v>435.1</v>
      </c>
      <c r="I45" s="109">
        <f>SUM(I46:I52)</f>
        <v>141.417</v>
      </c>
      <c r="J45" s="275">
        <f t="shared" si="10"/>
        <v>32.502183406113538</v>
      </c>
      <c r="K45" s="194">
        <f>SUM(K46:K52)</f>
        <v>116.42099999999999</v>
      </c>
      <c r="L45" s="203">
        <f t="shared" si="11"/>
        <v>24.996000000000009</v>
      </c>
      <c r="M45" s="76">
        <f t="shared" si="12"/>
        <v>104.49017289788682</v>
      </c>
      <c r="N45" s="59">
        <f t="shared" si="13"/>
        <v>105.56855277475515</v>
      </c>
      <c r="O45" s="116">
        <f t="shared" si="7"/>
        <v>-1.0783798768683255</v>
      </c>
      <c r="P45" s="127"/>
      <c r="Q45" s="93" t="s">
        <v>145</v>
      </c>
    </row>
    <row r="46" spans="1:17" s="1" customFormat="1" ht="15.75" x14ac:dyDescent="0.2">
      <c r="A46" s="83">
        <f t="shared" si="5"/>
        <v>0.95</v>
      </c>
      <c r="B46" s="159" t="s">
        <v>81</v>
      </c>
      <c r="C46" s="160">
        <v>1.9829000000000001</v>
      </c>
      <c r="D46" s="131">
        <v>0.95</v>
      </c>
      <c r="E46" s="193">
        <f t="shared" si="6"/>
        <v>47.909627313530684</v>
      </c>
      <c r="F46" s="184">
        <v>0.88900000000000001</v>
      </c>
      <c r="G46" s="67">
        <f t="shared" si="0"/>
        <v>6.0999999999999943E-2</v>
      </c>
      <c r="H46" s="269">
        <v>47</v>
      </c>
      <c r="I46" s="110">
        <v>28.5</v>
      </c>
      <c r="J46" s="274">
        <f t="shared" si="10"/>
        <v>60.638297872340431</v>
      </c>
      <c r="K46" s="193">
        <v>19.704000000000001</v>
      </c>
      <c r="L46" s="201">
        <f t="shared" si="11"/>
        <v>8.7959999999999994</v>
      </c>
      <c r="M46" s="77">
        <f t="shared" si="12"/>
        <v>300</v>
      </c>
      <c r="N46" s="58">
        <f t="shared" si="13"/>
        <v>221.64229471316088</v>
      </c>
      <c r="O46" s="117">
        <f t="shared" si="7"/>
        <v>78.357705286839121</v>
      </c>
      <c r="P46" s="98"/>
      <c r="Q46" s="3" t="s">
        <v>145</v>
      </c>
    </row>
    <row r="47" spans="1:17" s="1" customFormat="1" ht="15.75" hidden="1" x14ac:dyDescent="0.2">
      <c r="A47" s="83" t="str">
        <f t="shared" si="5"/>
        <v>x</v>
      </c>
      <c r="B47" s="159" t="s">
        <v>82</v>
      </c>
      <c r="C47" s="160">
        <v>0.51249999999999996</v>
      </c>
      <c r="D47" s="131">
        <v>0</v>
      </c>
      <c r="E47" s="193">
        <f t="shared" si="6"/>
        <v>0</v>
      </c>
      <c r="F47" s="184">
        <v>0.04</v>
      </c>
      <c r="G47" s="67">
        <f t="shared" si="0"/>
        <v>-0.04</v>
      </c>
      <c r="H47" s="269">
        <v>5.8</v>
      </c>
      <c r="I47" s="110">
        <v>0</v>
      </c>
      <c r="J47" s="274">
        <f t="shared" si="10"/>
        <v>0</v>
      </c>
      <c r="K47" s="193">
        <v>0.64</v>
      </c>
      <c r="L47" s="201">
        <f t="shared" si="11"/>
        <v>-0.64</v>
      </c>
      <c r="M47" s="77" t="str">
        <f t="shared" si="12"/>
        <v/>
      </c>
      <c r="N47" s="58">
        <f t="shared" si="13"/>
        <v>160</v>
      </c>
      <c r="O47" s="117">
        <f t="shared" si="7"/>
        <v>0</v>
      </c>
      <c r="P47" s="98"/>
      <c r="Q47" s="3" t="s">
        <v>145</v>
      </c>
    </row>
    <row r="48" spans="1:17" s="1" customFormat="1" ht="15.75" x14ac:dyDescent="0.2">
      <c r="A48" s="83">
        <f t="shared" si="5"/>
        <v>9.452</v>
      </c>
      <c r="B48" s="159" t="s">
        <v>83</v>
      </c>
      <c r="C48" s="160">
        <v>10.5</v>
      </c>
      <c r="D48" s="131">
        <v>9.452</v>
      </c>
      <c r="E48" s="193">
        <f t="shared" si="6"/>
        <v>90.019047619047626</v>
      </c>
      <c r="F48" s="184">
        <v>7.8250000000000002</v>
      </c>
      <c r="G48" s="67">
        <f t="shared" si="0"/>
        <v>1.6269999999999998</v>
      </c>
      <c r="H48" s="269">
        <v>173.8</v>
      </c>
      <c r="I48" s="110">
        <v>90.01</v>
      </c>
      <c r="J48" s="274">
        <f t="shared" si="10"/>
        <v>51.789413118527037</v>
      </c>
      <c r="K48" s="193">
        <v>74.349999999999994</v>
      </c>
      <c r="L48" s="201">
        <f t="shared" si="11"/>
        <v>15.660000000000011</v>
      </c>
      <c r="M48" s="77">
        <f t="shared" si="12"/>
        <v>95.228523063901832</v>
      </c>
      <c r="N48" s="58">
        <f t="shared" si="13"/>
        <v>95.015974440894553</v>
      </c>
      <c r="O48" s="117">
        <f t="shared" si="7"/>
        <v>0.2125486230072795</v>
      </c>
      <c r="P48" s="98"/>
      <c r="Q48" s="3" t="s">
        <v>145</v>
      </c>
    </row>
    <row r="49" spans="1:17" s="1" customFormat="1" ht="15.75" hidden="1" x14ac:dyDescent="0.2">
      <c r="A49" s="83" t="str">
        <f t="shared" si="5"/>
        <v>x</v>
      </c>
      <c r="B49" s="159" t="s">
        <v>84</v>
      </c>
      <c r="C49" s="160">
        <v>0.21940000000000001</v>
      </c>
      <c r="D49" s="131">
        <v>0</v>
      </c>
      <c r="E49" s="193">
        <f t="shared" si="6"/>
        <v>0</v>
      </c>
      <c r="F49" s="184">
        <v>2E-3</v>
      </c>
      <c r="G49" s="67">
        <f t="shared" si="0"/>
        <v>-2E-3</v>
      </c>
      <c r="H49" s="269">
        <v>5</v>
      </c>
      <c r="I49" s="110">
        <v>0</v>
      </c>
      <c r="J49" s="274">
        <f t="shared" si="10"/>
        <v>0</v>
      </c>
      <c r="K49" s="193">
        <v>0.06</v>
      </c>
      <c r="L49" s="204">
        <f t="shared" si="11"/>
        <v>-0.06</v>
      </c>
      <c r="M49" s="77" t="str">
        <f t="shared" si="12"/>
        <v/>
      </c>
      <c r="N49" s="58">
        <f t="shared" si="13"/>
        <v>300</v>
      </c>
      <c r="O49" s="117">
        <f t="shared" si="7"/>
        <v>0</v>
      </c>
      <c r="P49" s="98"/>
      <c r="Q49" s="3" t="s">
        <v>145</v>
      </c>
    </row>
    <row r="50" spans="1:17" s="1" customFormat="1" ht="15.75" x14ac:dyDescent="0.2">
      <c r="A50" s="83">
        <f t="shared" si="5"/>
        <v>0.16</v>
      </c>
      <c r="B50" s="159" t="s">
        <v>96</v>
      </c>
      <c r="C50" s="160">
        <v>0.42599999999999999</v>
      </c>
      <c r="D50" s="131">
        <v>0.16</v>
      </c>
      <c r="E50" s="193">
        <f t="shared" si="6"/>
        <v>37.558685446009392</v>
      </c>
      <c r="F50" s="184">
        <v>0.21</v>
      </c>
      <c r="G50" s="67">
        <f t="shared" si="0"/>
        <v>-4.9999999999999989E-2</v>
      </c>
      <c r="H50" s="269">
        <v>7.7</v>
      </c>
      <c r="I50" s="110">
        <v>1.2849999999999999</v>
      </c>
      <c r="J50" s="274">
        <f t="shared" si="10"/>
        <v>16.688311688311686</v>
      </c>
      <c r="K50" s="193">
        <v>1.1000000000000001</v>
      </c>
      <c r="L50" s="204">
        <f t="shared" si="11"/>
        <v>0.18499999999999983</v>
      </c>
      <c r="M50" s="77">
        <f t="shared" si="12"/>
        <v>80.3125</v>
      </c>
      <c r="N50" s="58">
        <f t="shared" si="13"/>
        <v>52.380952380952394</v>
      </c>
      <c r="O50" s="117">
        <f t="shared" si="7"/>
        <v>27.931547619047606</v>
      </c>
      <c r="P50" s="98"/>
      <c r="Q50" s="3" t="s">
        <v>145</v>
      </c>
    </row>
    <row r="51" spans="1:17" s="1" customFormat="1" ht="15.75" x14ac:dyDescent="0.2">
      <c r="A51" s="83">
        <f t="shared" si="5"/>
        <v>1.145</v>
      </c>
      <c r="B51" s="159" t="s">
        <v>85</v>
      </c>
      <c r="C51" s="160">
        <v>1.0443</v>
      </c>
      <c r="D51" s="131">
        <v>1.145</v>
      </c>
      <c r="E51" s="193">
        <f t="shared" si="6"/>
        <v>109.64282294359859</v>
      </c>
      <c r="F51" s="184">
        <v>0.26</v>
      </c>
      <c r="G51" s="67">
        <f t="shared" si="0"/>
        <v>0.88500000000000001</v>
      </c>
      <c r="H51" s="269">
        <v>18.5</v>
      </c>
      <c r="I51" s="110">
        <v>12.6</v>
      </c>
      <c r="J51" s="274">
        <f t="shared" si="10"/>
        <v>68.108108108108098</v>
      </c>
      <c r="K51" s="193">
        <v>1.9</v>
      </c>
      <c r="L51" s="204">
        <f t="shared" si="11"/>
        <v>10.7</v>
      </c>
      <c r="M51" s="77">
        <f t="shared" si="12"/>
        <v>110.04366812227074</v>
      </c>
      <c r="N51" s="58">
        <f t="shared" si="13"/>
        <v>73.07692307692308</v>
      </c>
      <c r="O51" s="117">
        <f t="shared" si="7"/>
        <v>36.966745045347665</v>
      </c>
      <c r="P51" s="98"/>
      <c r="Q51" s="3" t="s">
        <v>145</v>
      </c>
    </row>
    <row r="52" spans="1:17" s="1" customFormat="1" ht="15.75" x14ac:dyDescent="0.2">
      <c r="A52" s="83">
        <f t="shared" si="5"/>
        <v>1.827</v>
      </c>
      <c r="B52" s="159" t="s">
        <v>97</v>
      </c>
      <c r="C52" s="160">
        <v>8.04209</v>
      </c>
      <c r="D52" s="131">
        <v>1.827</v>
      </c>
      <c r="E52" s="193">
        <f t="shared" si="6"/>
        <v>22.717975053748464</v>
      </c>
      <c r="F52" s="184">
        <v>1.802</v>
      </c>
      <c r="G52" s="217">
        <f t="shared" si="0"/>
        <v>2.4999999999999911E-2</v>
      </c>
      <c r="H52" s="269">
        <v>177.3</v>
      </c>
      <c r="I52" s="110">
        <v>9.0220000000000002</v>
      </c>
      <c r="J52" s="274">
        <f t="shared" si="10"/>
        <v>5.0885504794134233</v>
      </c>
      <c r="K52" s="193">
        <v>18.667000000000002</v>
      </c>
      <c r="L52" s="205">
        <f t="shared" si="11"/>
        <v>-9.6450000000000014</v>
      </c>
      <c r="M52" s="77">
        <f t="shared" si="12"/>
        <v>49.38149972632732</v>
      </c>
      <c r="N52" s="60">
        <f t="shared" si="13"/>
        <v>103.59045504994452</v>
      </c>
      <c r="O52" s="118">
        <f t="shared" si="7"/>
        <v>-54.208955323617204</v>
      </c>
      <c r="P52" s="98"/>
      <c r="Q52" s="3" t="s">
        <v>145</v>
      </c>
    </row>
    <row r="53" spans="1:17" s="7" customFormat="1" ht="15.75" x14ac:dyDescent="0.25">
      <c r="A53" s="83">
        <f t="shared" si="5"/>
        <v>2.8759999999999999</v>
      </c>
      <c r="B53" s="162" t="s">
        <v>31</v>
      </c>
      <c r="C53" s="163">
        <v>28.436250999999999</v>
      </c>
      <c r="D53" s="181">
        <f>SUM(D54:D67)</f>
        <v>2.8759999999999999</v>
      </c>
      <c r="E53" s="194">
        <f t="shared" si="6"/>
        <v>10.113850802625143</v>
      </c>
      <c r="F53" s="111">
        <f>SUM(F54:F67)</f>
        <v>3.488</v>
      </c>
      <c r="G53" s="124">
        <f t="shared" si="0"/>
        <v>-0.6120000000000001</v>
      </c>
      <c r="H53" s="270">
        <v>602.35299999999995</v>
      </c>
      <c r="I53" s="111">
        <f>SUM(I54:I67)</f>
        <v>36.165999999999997</v>
      </c>
      <c r="J53" s="276">
        <f t="shared" si="10"/>
        <v>6.0041205074101063</v>
      </c>
      <c r="K53" s="194">
        <f>SUM(K54:K67)</f>
        <v>47.832999999999998</v>
      </c>
      <c r="L53" s="206">
        <f t="shared" si="11"/>
        <v>-11.667000000000002</v>
      </c>
      <c r="M53" s="76">
        <f t="shared" si="12"/>
        <v>125.75104311543811</v>
      </c>
      <c r="N53" s="61">
        <f t="shared" si="13"/>
        <v>137.13589449541283</v>
      </c>
      <c r="O53" s="119">
        <f t="shared" si="7"/>
        <v>-11.38485137997472</v>
      </c>
      <c r="P53" s="127"/>
      <c r="Q53" s="93" t="s">
        <v>145</v>
      </c>
    </row>
    <row r="54" spans="1:17" s="9" customFormat="1" ht="15.75" hidden="1" x14ac:dyDescent="0.2">
      <c r="A54" s="83" t="str">
        <f t="shared" si="5"/>
        <v>x</v>
      </c>
      <c r="B54" s="164" t="s">
        <v>86</v>
      </c>
      <c r="C54" s="160">
        <v>1.3974799999999998</v>
      </c>
      <c r="D54" s="131">
        <v>0</v>
      </c>
      <c r="E54" s="193">
        <f t="shared" si="6"/>
        <v>0</v>
      </c>
      <c r="F54" s="184">
        <v>0.13</v>
      </c>
      <c r="G54" s="218">
        <f t="shared" si="0"/>
        <v>-0.13</v>
      </c>
      <c r="H54" s="271">
        <v>32.700000000000003</v>
      </c>
      <c r="I54" s="110">
        <v>0</v>
      </c>
      <c r="J54" s="277">
        <f t="shared" si="10"/>
        <v>0</v>
      </c>
      <c r="K54" s="193">
        <v>1.5</v>
      </c>
      <c r="L54" s="207">
        <f t="shared" si="11"/>
        <v>-1.5</v>
      </c>
      <c r="M54" s="79" t="str">
        <f t="shared" si="12"/>
        <v/>
      </c>
      <c r="N54" s="62">
        <f t="shared" si="13"/>
        <v>115.38461538461539</v>
      </c>
      <c r="O54" s="120">
        <f t="shared" si="7"/>
        <v>0</v>
      </c>
      <c r="P54" s="98"/>
      <c r="Q54" s="3" t="s">
        <v>145</v>
      </c>
    </row>
    <row r="55" spans="1:17" s="1" customFormat="1" ht="15.75" x14ac:dyDescent="0.2">
      <c r="A55" s="83">
        <f t="shared" si="5"/>
        <v>0.11700000000000001</v>
      </c>
      <c r="B55" s="164" t="s">
        <v>87</v>
      </c>
      <c r="C55" s="160">
        <v>1.6970000000000001</v>
      </c>
      <c r="D55" s="131">
        <v>0.11700000000000001</v>
      </c>
      <c r="E55" s="193">
        <f t="shared" si="6"/>
        <v>6.8945197407189154</v>
      </c>
      <c r="F55" s="184">
        <v>0</v>
      </c>
      <c r="G55" s="66">
        <f t="shared" si="0"/>
        <v>0.11700000000000001</v>
      </c>
      <c r="H55" s="271">
        <v>53</v>
      </c>
      <c r="I55" s="110">
        <v>2.3069999999999999</v>
      </c>
      <c r="J55" s="277">
        <f t="shared" si="10"/>
        <v>4.3528301886792446</v>
      </c>
      <c r="K55" s="193">
        <v>0</v>
      </c>
      <c r="L55" s="208">
        <f t="shared" si="11"/>
        <v>2.3069999999999999</v>
      </c>
      <c r="M55" s="79">
        <f t="shared" si="12"/>
        <v>197.17948717948715</v>
      </c>
      <c r="N55" s="58" t="str">
        <f t="shared" si="13"/>
        <v/>
      </c>
      <c r="O55" s="117">
        <f t="shared" si="7"/>
        <v>0</v>
      </c>
      <c r="P55" s="98"/>
      <c r="Q55" s="3" t="s">
        <v>145</v>
      </c>
    </row>
    <row r="56" spans="1:17" s="1" customFormat="1" ht="15.75" x14ac:dyDescent="0.2">
      <c r="A56" s="83">
        <f t="shared" si="5"/>
        <v>1.5149999999999999</v>
      </c>
      <c r="B56" s="164" t="s">
        <v>88</v>
      </c>
      <c r="C56" s="160">
        <v>1.96763</v>
      </c>
      <c r="D56" s="131">
        <v>1.5149999999999999</v>
      </c>
      <c r="E56" s="193">
        <f t="shared" si="6"/>
        <v>76.996183225504794</v>
      </c>
      <c r="F56" s="184">
        <v>1.3260000000000001</v>
      </c>
      <c r="G56" s="66">
        <f t="shared" si="0"/>
        <v>0.18899999999999983</v>
      </c>
      <c r="H56" s="271">
        <v>7.8</v>
      </c>
      <c r="I56" s="110">
        <v>6.6879999999999997</v>
      </c>
      <c r="J56" s="277">
        <f t="shared" si="10"/>
        <v>85.743589743589737</v>
      </c>
      <c r="K56" s="193">
        <v>4.1289999999999996</v>
      </c>
      <c r="L56" s="208">
        <f t="shared" si="11"/>
        <v>2.5590000000000002</v>
      </c>
      <c r="M56" s="79">
        <f t="shared" si="12"/>
        <v>44.145214521452147</v>
      </c>
      <c r="N56" s="58">
        <f t="shared" si="13"/>
        <v>31.138763197586723</v>
      </c>
      <c r="O56" s="117">
        <f t="shared" si="7"/>
        <v>13.006451323865424</v>
      </c>
      <c r="P56" s="98"/>
      <c r="Q56" s="3" t="s">
        <v>145</v>
      </c>
    </row>
    <row r="57" spans="1:17" s="1" customFormat="1" ht="15.75" x14ac:dyDescent="0.2">
      <c r="A57" s="83">
        <f t="shared" si="5"/>
        <v>0.1</v>
      </c>
      <c r="B57" s="164" t="s">
        <v>89</v>
      </c>
      <c r="C57" s="160">
        <v>2.5715699999999999</v>
      </c>
      <c r="D57" s="131">
        <v>0.1</v>
      </c>
      <c r="E57" s="193">
        <f t="shared" si="6"/>
        <v>3.888675011763242</v>
      </c>
      <c r="F57" s="184">
        <v>8.2000000000000003E-2</v>
      </c>
      <c r="G57" s="66">
        <f t="shared" si="0"/>
        <v>1.8000000000000002E-2</v>
      </c>
      <c r="H57" s="271">
        <v>35</v>
      </c>
      <c r="I57" s="110">
        <v>1.2709999999999999</v>
      </c>
      <c r="J57" s="277">
        <f t="shared" si="10"/>
        <v>3.6314285714285708</v>
      </c>
      <c r="K57" s="193">
        <v>1.83</v>
      </c>
      <c r="L57" s="208">
        <f t="shared" si="11"/>
        <v>-0.55900000000000016</v>
      </c>
      <c r="M57" s="79">
        <f t="shared" si="12"/>
        <v>127.1</v>
      </c>
      <c r="N57" s="58">
        <f t="shared" si="13"/>
        <v>223.17073170731706</v>
      </c>
      <c r="O57" s="117">
        <f t="shared" si="7"/>
        <v>-96.070731707317066</v>
      </c>
      <c r="P57" s="98"/>
      <c r="Q57" s="3" t="s">
        <v>145</v>
      </c>
    </row>
    <row r="58" spans="1:17" s="1" customFormat="1" ht="15.75" hidden="1" x14ac:dyDescent="0.2">
      <c r="A58" s="83" t="str">
        <f t="shared" si="5"/>
        <v>x</v>
      </c>
      <c r="B58" s="164" t="s">
        <v>57</v>
      </c>
      <c r="C58" s="160">
        <v>0.34105000000000002</v>
      </c>
      <c r="D58" s="131">
        <v>0</v>
      </c>
      <c r="E58" s="193">
        <f t="shared" si="6"/>
        <v>0</v>
      </c>
      <c r="F58" s="184">
        <v>0</v>
      </c>
      <c r="G58" s="66">
        <f t="shared" si="0"/>
        <v>0</v>
      </c>
      <c r="H58" s="271">
        <v>7.8</v>
      </c>
      <c r="I58" s="110">
        <v>0</v>
      </c>
      <c r="J58" s="277">
        <f t="shared" si="10"/>
        <v>0</v>
      </c>
      <c r="K58" s="193">
        <v>0</v>
      </c>
      <c r="L58" s="196">
        <f t="shared" si="11"/>
        <v>0</v>
      </c>
      <c r="M58" s="79" t="str">
        <f t="shared" si="12"/>
        <v/>
      </c>
      <c r="N58" s="58" t="str">
        <f t="shared" si="13"/>
        <v/>
      </c>
      <c r="O58" s="117">
        <f t="shared" si="7"/>
        <v>0</v>
      </c>
      <c r="P58" s="98"/>
      <c r="Q58" s="3" t="s">
        <v>145</v>
      </c>
    </row>
    <row r="59" spans="1:17" s="1" customFormat="1" ht="15.75" x14ac:dyDescent="0.2">
      <c r="A59" s="83">
        <f t="shared" si="5"/>
        <v>4.7E-2</v>
      </c>
      <c r="B59" s="164" t="s">
        <v>32</v>
      </c>
      <c r="C59" s="160">
        <v>0.69199999999999995</v>
      </c>
      <c r="D59" s="131">
        <v>4.7E-2</v>
      </c>
      <c r="E59" s="193">
        <f t="shared" si="6"/>
        <v>6.7919075144508678</v>
      </c>
      <c r="F59" s="184">
        <v>0.32700000000000001</v>
      </c>
      <c r="G59" s="66">
        <f t="shared" si="0"/>
        <v>-0.28000000000000003</v>
      </c>
      <c r="H59" s="271">
        <v>29.6</v>
      </c>
      <c r="I59" s="110">
        <v>1.2470000000000001</v>
      </c>
      <c r="J59" s="277">
        <f t="shared" si="10"/>
        <v>4.2128378378378377</v>
      </c>
      <c r="K59" s="193">
        <v>2.0979999999999999</v>
      </c>
      <c r="L59" s="196">
        <f t="shared" si="11"/>
        <v>-0.85099999999999976</v>
      </c>
      <c r="M59" s="79">
        <f t="shared" si="12"/>
        <v>265.31914893617022</v>
      </c>
      <c r="N59" s="58">
        <f t="shared" si="13"/>
        <v>64.159021406727817</v>
      </c>
      <c r="O59" s="117">
        <f t="shared" si="7"/>
        <v>201.16012752944241</v>
      </c>
      <c r="P59" s="98"/>
      <c r="Q59" s="3" t="s">
        <v>145</v>
      </c>
    </row>
    <row r="60" spans="1:17" s="1" customFormat="1" ht="15.75" x14ac:dyDescent="0.2">
      <c r="A60" s="83">
        <f t="shared" si="5"/>
        <v>4.3999999999999997E-2</v>
      </c>
      <c r="B60" s="164" t="s">
        <v>60</v>
      </c>
      <c r="C60" s="160">
        <v>1.1023909999999999</v>
      </c>
      <c r="D60" s="131">
        <v>4.3999999999999997E-2</v>
      </c>
      <c r="E60" s="193">
        <f t="shared" si="6"/>
        <v>3.9913243123356414</v>
      </c>
      <c r="F60" s="184">
        <v>4.9000000000000002E-2</v>
      </c>
      <c r="G60" s="66">
        <f t="shared" si="0"/>
        <v>-5.0000000000000044E-3</v>
      </c>
      <c r="H60" s="271">
        <v>16.100000000000001</v>
      </c>
      <c r="I60" s="110">
        <v>1.109</v>
      </c>
      <c r="J60" s="277">
        <f t="shared" si="10"/>
        <v>6.8881987577639752</v>
      </c>
      <c r="K60" s="193">
        <v>1.8740000000000001</v>
      </c>
      <c r="L60" s="196">
        <f t="shared" si="11"/>
        <v>-0.76500000000000012</v>
      </c>
      <c r="M60" s="79">
        <f t="shared" si="12"/>
        <v>252.04545454545456</v>
      </c>
      <c r="N60" s="58">
        <f t="shared" si="13"/>
        <v>382.44897959183675</v>
      </c>
      <c r="O60" s="117">
        <f t="shared" si="7"/>
        <v>-130.40352504638219</v>
      </c>
      <c r="P60" s="98"/>
      <c r="Q60" s="3" t="s">
        <v>145</v>
      </c>
    </row>
    <row r="61" spans="1:17" s="1" customFormat="1" ht="15.75" hidden="1" x14ac:dyDescent="0.2">
      <c r="A61" s="83" t="str">
        <f t="shared" si="5"/>
        <v>x</v>
      </c>
      <c r="B61" s="164" t="s">
        <v>33</v>
      </c>
      <c r="C61" s="160">
        <v>7.8E-2</v>
      </c>
      <c r="D61" s="131">
        <v>0</v>
      </c>
      <c r="E61" s="193">
        <f t="shared" si="6"/>
        <v>0</v>
      </c>
      <c r="F61" s="184">
        <v>0</v>
      </c>
      <c r="G61" s="66">
        <f t="shared" si="0"/>
        <v>0</v>
      </c>
      <c r="H61" s="264">
        <v>1.2</v>
      </c>
      <c r="I61" s="110">
        <v>0</v>
      </c>
      <c r="J61" s="277">
        <f t="shared" si="10"/>
        <v>0</v>
      </c>
      <c r="K61" s="193">
        <v>0</v>
      </c>
      <c r="L61" s="196">
        <f t="shared" si="11"/>
        <v>0</v>
      </c>
      <c r="M61" s="79" t="str">
        <f t="shared" si="12"/>
        <v/>
      </c>
      <c r="N61" s="58" t="str">
        <f t="shared" si="13"/>
        <v/>
      </c>
      <c r="O61" s="117">
        <f t="shared" si="7"/>
        <v>0</v>
      </c>
      <c r="P61" s="98"/>
      <c r="Q61" s="3" t="s">
        <v>145</v>
      </c>
    </row>
    <row r="62" spans="1:17" s="1" customFormat="1" ht="15.75" hidden="1" x14ac:dyDescent="0.2">
      <c r="A62" s="83" t="str">
        <f t="shared" si="5"/>
        <v>x</v>
      </c>
      <c r="B62" s="164" t="s">
        <v>90</v>
      </c>
      <c r="C62" s="160">
        <v>0.92663000000000006</v>
      </c>
      <c r="D62" s="131">
        <v>0</v>
      </c>
      <c r="E62" s="193">
        <f t="shared" si="6"/>
        <v>0</v>
      </c>
      <c r="F62" s="184">
        <v>3.2000000000000001E-2</v>
      </c>
      <c r="G62" s="66">
        <f t="shared" si="0"/>
        <v>-3.2000000000000001E-2</v>
      </c>
      <c r="H62" s="258">
        <v>33.5</v>
      </c>
      <c r="I62" s="110">
        <v>0</v>
      </c>
      <c r="J62" s="277">
        <f t="shared" si="10"/>
        <v>0</v>
      </c>
      <c r="K62" s="193">
        <v>0.19500000000000001</v>
      </c>
      <c r="L62" s="196">
        <f t="shared" si="11"/>
        <v>-0.19500000000000001</v>
      </c>
      <c r="M62" s="79" t="str">
        <f t="shared" si="12"/>
        <v/>
      </c>
      <c r="N62" s="58">
        <f t="shared" si="13"/>
        <v>60.9375</v>
      </c>
      <c r="O62" s="117">
        <f t="shared" si="7"/>
        <v>0</v>
      </c>
      <c r="P62" s="98"/>
      <c r="Q62" s="3" t="s">
        <v>145</v>
      </c>
    </row>
    <row r="63" spans="1:17" s="1" customFormat="1" ht="15.75" x14ac:dyDescent="0.2">
      <c r="A63" s="83">
        <f t="shared" si="5"/>
        <v>0.34</v>
      </c>
      <c r="B63" s="164" t="s">
        <v>34</v>
      </c>
      <c r="C63" s="160">
        <v>3.0594299999999999</v>
      </c>
      <c r="D63" s="131">
        <v>0.34</v>
      </c>
      <c r="E63" s="193">
        <f t="shared" si="6"/>
        <v>11.113181213494018</v>
      </c>
      <c r="F63" s="184">
        <v>0.26900000000000002</v>
      </c>
      <c r="G63" s="66">
        <f t="shared" si="0"/>
        <v>7.1000000000000008E-2</v>
      </c>
      <c r="H63" s="258">
        <v>47.7</v>
      </c>
      <c r="I63" s="110">
        <v>7.51</v>
      </c>
      <c r="J63" s="277">
        <f t="shared" si="10"/>
        <v>15.744234800838571</v>
      </c>
      <c r="K63" s="193">
        <v>8.4489999999999998</v>
      </c>
      <c r="L63" s="196">
        <f t="shared" si="11"/>
        <v>-0.93900000000000006</v>
      </c>
      <c r="M63" s="79">
        <f t="shared" si="12"/>
        <v>220.88235294117646</v>
      </c>
      <c r="N63" s="58">
        <f t="shared" si="13"/>
        <v>314.08921933085497</v>
      </c>
      <c r="O63" s="117">
        <f t="shared" si="7"/>
        <v>-93.20686638967851</v>
      </c>
      <c r="P63" s="98"/>
      <c r="Q63" s="3" t="s">
        <v>145</v>
      </c>
    </row>
    <row r="64" spans="1:17" s="1" customFormat="1" ht="15.75" x14ac:dyDescent="0.2">
      <c r="A64" s="83">
        <f t="shared" si="5"/>
        <v>4.7E-2</v>
      </c>
      <c r="B64" s="164" t="s">
        <v>35</v>
      </c>
      <c r="C64" s="160">
        <v>0.60256500000000002</v>
      </c>
      <c r="D64" s="131">
        <v>4.7E-2</v>
      </c>
      <c r="E64" s="193">
        <f t="shared" si="6"/>
        <v>7.7999883829960241</v>
      </c>
      <c r="F64" s="184">
        <v>6.8000000000000005E-2</v>
      </c>
      <c r="G64" s="67">
        <f t="shared" si="0"/>
        <v>-2.1000000000000005E-2</v>
      </c>
      <c r="H64" s="259">
        <v>20.2</v>
      </c>
      <c r="I64" s="110">
        <v>0.72699999999999998</v>
      </c>
      <c r="J64" s="274">
        <f t="shared" si="10"/>
        <v>3.5990099009900987</v>
      </c>
      <c r="K64" s="193">
        <v>0.66600000000000004</v>
      </c>
      <c r="L64" s="201">
        <f t="shared" si="11"/>
        <v>6.0999999999999943E-2</v>
      </c>
      <c r="M64" s="79">
        <f t="shared" si="12"/>
        <v>154.68085106382978</v>
      </c>
      <c r="N64" s="58">
        <f t="shared" si="13"/>
        <v>97.941176470588232</v>
      </c>
      <c r="O64" s="117">
        <f t="shared" si="7"/>
        <v>56.739674593241546</v>
      </c>
      <c r="P64" s="98"/>
      <c r="Q64" s="3" t="s">
        <v>145</v>
      </c>
    </row>
    <row r="65" spans="1:17" s="1" customFormat="1" ht="15.75" x14ac:dyDescent="0.2">
      <c r="A65" s="83">
        <f t="shared" si="5"/>
        <v>4.4999999999999998E-2</v>
      </c>
      <c r="B65" s="159" t="s">
        <v>36</v>
      </c>
      <c r="C65" s="160">
        <v>3.6539999999999999</v>
      </c>
      <c r="D65" s="131">
        <v>4.4999999999999998E-2</v>
      </c>
      <c r="E65" s="193">
        <f t="shared" si="6"/>
        <v>1.2315270935960592</v>
      </c>
      <c r="F65" s="184">
        <v>0.34399999999999997</v>
      </c>
      <c r="G65" s="66">
        <f t="shared" si="0"/>
        <v>-0.29899999999999999</v>
      </c>
      <c r="H65" s="258">
        <v>110</v>
      </c>
      <c r="I65" s="110">
        <v>1.3049999999999999</v>
      </c>
      <c r="J65" s="277">
        <f t="shared" si="10"/>
        <v>1.1863636363636363</v>
      </c>
      <c r="K65" s="193">
        <v>8.6219999999999999</v>
      </c>
      <c r="L65" s="196">
        <f t="shared" si="11"/>
        <v>-7.3170000000000002</v>
      </c>
      <c r="M65" s="77">
        <f t="shared" si="12"/>
        <v>290</v>
      </c>
      <c r="N65" s="58">
        <f t="shared" si="13"/>
        <v>250.63953488372096</v>
      </c>
      <c r="O65" s="117">
        <f t="shared" si="7"/>
        <v>39.360465116279045</v>
      </c>
      <c r="P65" s="98"/>
      <c r="Q65" s="3" t="s">
        <v>145</v>
      </c>
    </row>
    <row r="66" spans="1:17" s="1" customFormat="1" ht="15.75" x14ac:dyDescent="0.2">
      <c r="A66" s="83">
        <f t="shared" si="5"/>
        <v>0.621</v>
      </c>
      <c r="B66" s="164" t="s">
        <v>37</v>
      </c>
      <c r="C66" s="160">
        <v>8.6425599999999996</v>
      </c>
      <c r="D66" s="131">
        <v>0.621</v>
      </c>
      <c r="E66" s="193">
        <f t="shared" si="6"/>
        <v>7.1853710011848344</v>
      </c>
      <c r="F66" s="184">
        <v>0.84599999999999997</v>
      </c>
      <c r="G66" s="66">
        <f t="shared" si="0"/>
        <v>-0.22499999999999998</v>
      </c>
      <c r="H66" s="258">
        <v>160.30000000000001</v>
      </c>
      <c r="I66" s="110">
        <v>14.002000000000001</v>
      </c>
      <c r="J66" s="277">
        <f t="shared" si="10"/>
        <v>8.7348721147847783</v>
      </c>
      <c r="K66" s="193">
        <v>17.785</v>
      </c>
      <c r="L66" s="196">
        <f t="shared" si="11"/>
        <v>-3.7829999999999995</v>
      </c>
      <c r="M66" s="77">
        <f t="shared" si="12"/>
        <v>225.47504025764897</v>
      </c>
      <c r="N66" s="58">
        <f t="shared" si="13"/>
        <v>210.22458628841608</v>
      </c>
      <c r="O66" s="117">
        <f t="shared" si="7"/>
        <v>15.250453969232893</v>
      </c>
      <c r="P66" s="98"/>
      <c r="Q66" s="3" t="s">
        <v>145</v>
      </c>
    </row>
    <row r="67" spans="1:17" s="1" customFormat="1" ht="15.75" hidden="1" x14ac:dyDescent="0.2">
      <c r="A67" s="83" t="str">
        <f t="shared" si="5"/>
        <v>x</v>
      </c>
      <c r="B67" s="164" t="s">
        <v>38</v>
      </c>
      <c r="C67" s="160">
        <v>1.52</v>
      </c>
      <c r="D67" s="131">
        <v>0</v>
      </c>
      <c r="E67" s="193">
        <f t="shared" si="6"/>
        <v>0</v>
      </c>
      <c r="F67" s="184">
        <v>1.4999999999999999E-2</v>
      </c>
      <c r="G67" s="66">
        <f t="shared" si="0"/>
        <v>-1.4999999999999999E-2</v>
      </c>
      <c r="H67" s="258">
        <v>47.453000000000003</v>
      </c>
      <c r="I67" s="110">
        <v>0</v>
      </c>
      <c r="J67" s="277">
        <f t="shared" si="10"/>
        <v>0</v>
      </c>
      <c r="K67" s="193">
        <v>0.68500000000000005</v>
      </c>
      <c r="L67" s="196">
        <f t="shared" si="11"/>
        <v>-0.68500000000000005</v>
      </c>
      <c r="M67" s="77" t="str">
        <f t="shared" si="12"/>
        <v/>
      </c>
      <c r="N67" s="58">
        <f t="shared" si="13"/>
        <v>456.66666666666674</v>
      </c>
      <c r="O67" s="117">
        <f t="shared" si="7"/>
        <v>0</v>
      </c>
      <c r="P67" s="98"/>
      <c r="Q67" s="3" t="s">
        <v>145</v>
      </c>
    </row>
    <row r="68" spans="1:17" s="7" customFormat="1" ht="15.75" x14ac:dyDescent="0.25">
      <c r="A68" s="83">
        <f t="shared" si="5"/>
        <v>0.18099999999999999</v>
      </c>
      <c r="B68" s="165" t="s">
        <v>124</v>
      </c>
      <c r="C68" s="163">
        <v>4.1539869999999999</v>
      </c>
      <c r="D68" s="181">
        <f>SUM(D69:D74)</f>
        <v>0.18099999999999999</v>
      </c>
      <c r="E68" s="194">
        <f t="shared" si="6"/>
        <v>4.3572596640287991</v>
      </c>
      <c r="F68" s="183">
        <f>SUM(F69:F74)</f>
        <v>0.16800000000000001</v>
      </c>
      <c r="G68" s="86">
        <f t="shared" si="0"/>
        <v>1.2999999999999984E-2</v>
      </c>
      <c r="H68" s="265">
        <v>147.1</v>
      </c>
      <c r="I68" s="246">
        <f>SUM(I69:I74)</f>
        <v>5.4759999999999991</v>
      </c>
      <c r="J68" s="280">
        <f t="shared" si="10"/>
        <v>3.7226376614547925</v>
      </c>
      <c r="K68" s="194">
        <f>SUM(K69:K74)</f>
        <v>6.3529999999999998</v>
      </c>
      <c r="L68" s="209">
        <f t="shared" si="11"/>
        <v>-0.87700000000000067</v>
      </c>
      <c r="M68" s="84">
        <f t="shared" si="12"/>
        <v>302.54143646408835</v>
      </c>
      <c r="N68" s="85">
        <f t="shared" si="13"/>
        <v>378.15476190476193</v>
      </c>
      <c r="O68" s="107">
        <f t="shared" si="7"/>
        <v>-75.613325440673577</v>
      </c>
      <c r="P68" s="127"/>
      <c r="Q68" s="93" t="s">
        <v>145</v>
      </c>
    </row>
    <row r="69" spans="1:17" s="1" customFormat="1" ht="15.75" hidden="1" x14ac:dyDescent="0.2">
      <c r="A69" s="83" t="str">
        <f t="shared" si="5"/>
        <v>x</v>
      </c>
      <c r="B69" s="164" t="s">
        <v>91</v>
      </c>
      <c r="C69" s="160">
        <v>0.90600000000000003</v>
      </c>
      <c r="D69" s="131">
        <v>0</v>
      </c>
      <c r="E69" s="193">
        <f t="shared" si="6"/>
        <v>0</v>
      </c>
      <c r="F69" s="184">
        <v>0</v>
      </c>
      <c r="G69" s="66">
        <f t="shared" ref="G69:G101" si="14">IFERROR(D69-F69,"")</f>
        <v>0</v>
      </c>
      <c r="H69" s="258">
        <v>20.100000000000001</v>
      </c>
      <c r="I69" s="110">
        <v>0</v>
      </c>
      <c r="J69" s="277">
        <f t="shared" ref="J69:J100" si="15">IFERROR(I69/H69*100,"")</f>
        <v>0</v>
      </c>
      <c r="K69" s="193">
        <v>0</v>
      </c>
      <c r="L69" s="196">
        <f t="shared" ref="L69:L100" si="16">IFERROR(I69-K69,"")</f>
        <v>0</v>
      </c>
      <c r="M69" s="79" t="str">
        <f t="shared" ref="M69:M101" si="17">IFERROR(IF(D69&gt;0,I69/D69*10,""),"")</f>
        <v/>
      </c>
      <c r="N69" s="58" t="str">
        <f t="shared" ref="N69:N101" si="18">IFERROR(IF(F69&gt;0,K69/F69*10,""),"")</f>
        <v/>
      </c>
      <c r="O69" s="117">
        <f t="shared" si="7"/>
        <v>0</v>
      </c>
      <c r="P69" s="98"/>
      <c r="Q69" s="3" t="s">
        <v>145</v>
      </c>
    </row>
    <row r="70" spans="1:17" s="1" customFormat="1" ht="15.75" hidden="1" x14ac:dyDescent="0.2">
      <c r="A70" s="83" t="str">
        <f t="shared" ref="A70:A101" si="19">IF(OR(D70="",D70=0),"x",D70)</f>
        <v>x</v>
      </c>
      <c r="B70" s="166" t="s">
        <v>39</v>
      </c>
      <c r="C70" s="160">
        <v>1.278</v>
      </c>
      <c r="D70" s="131">
        <v>0</v>
      </c>
      <c r="E70" s="193">
        <f t="shared" ref="E70:E101" si="20">IFERROR(D70/C70*100,0)</f>
        <v>0</v>
      </c>
      <c r="F70" s="184">
        <v>0</v>
      </c>
      <c r="G70" s="66">
        <f t="shared" si="14"/>
        <v>0</v>
      </c>
      <c r="H70" s="258">
        <v>44</v>
      </c>
      <c r="I70" s="110">
        <v>0</v>
      </c>
      <c r="J70" s="277">
        <f t="shared" si="15"/>
        <v>0</v>
      </c>
      <c r="K70" s="193">
        <v>0</v>
      </c>
      <c r="L70" s="196">
        <f t="shared" si="16"/>
        <v>0</v>
      </c>
      <c r="M70" s="79" t="str">
        <f t="shared" si="17"/>
        <v/>
      </c>
      <c r="N70" s="58" t="str">
        <f t="shared" si="18"/>
        <v/>
      </c>
      <c r="O70" s="117">
        <f t="shared" ref="O70:O101" si="21">IFERROR(M70-N70,0)</f>
        <v>0</v>
      </c>
      <c r="P70" s="98"/>
      <c r="Q70" s="3" t="s">
        <v>145</v>
      </c>
    </row>
    <row r="71" spans="1:17" s="1" customFormat="1" ht="15.75" x14ac:dyDescent="0.2">
      <c r="A71" s="83">
        <f t="shared" si="19"/>
        <v>9.1999999999999998E-2</v>
      </c>
      <c r="B71" s="164" t="s">
        <v>40</v>
      </c>
      <c r="C71" s="160">
        <v>1.0685450000000001</v>
      </c>
      <c r="D71" s="131">
        <v>9.1999999999999998E-2</v>
      </c>
      <c r="E71" s="193">
        <f t="shared" si="20"/>
        <v>8.6098386123186188</v>
      </c>
      <c r="F71" s="184">
        <v>9.8000000000000004E-2</v>
      </c>
      <c r="G71" s="66">
        <f t="shared" si="14"/>
        <v>-6.0000000000000053E-3</v>
      </c>
      <c r="H71" s="258">
        <v>47.4</v>
      </c>
      <c r="I71" s="110">
        <v>4.3259999999999996</v>
      </c>
      <c r="J71" s="277">
        <f t="shared" si="15"/>
        <v>9.1265822784810116</v>
      </c>
      <c r="K71" s="193">
        <v>4.83</v>
      </c>
      <c r="L71" s="196">
        <f t="shared" si="16"/>
        <v>-0.50400000000000045</v>
      </c>
      <c r="M71" s="79">
        <f t="shared" si="17"/>
        <v>470.21739130434781</v>
      </c>
      <c r="N71" s="58">
        <f t="shared" si="18"/>
        <v>492.85714285714283</v>
      </c>
      <c r="O71" s="117">
        <f t="shared" si="21"/>
        <v>-22.639751552795019</v>
      </c>
      <c r="P71" s="98"/>
      <c r="Q71" s="3" t="s">
        <v>145</v>
      </c>
    </row>
    <row r="72" spans="1:17" s="1" customFormat="1" ht="15" hidden="1" customHeight="1" x14ac:dyDescent="0.2">
      <c r="A72" s="83" t="str">
        <f t="shared" si="19"/>
        <v>x</v>
      </c>
      <c r="B72" s="164" t="s">
        <v>122</v>
      </c>
      <c r="C72" s="160"/>
      <c r="D72" s="131" t="s">
        <v>122</v>
      </c>
      <c r="E72" s="193">
        <f t="shared" si="20"/>
        <v>0</v>
      </c>
      <c r="F72" s="184" t="s">
        <v>122</v>
      </c>
      <c r="G72" s="66" t="str">
        <f t="shared" si="14"/>
        <v/>
      </c>
      <c r="H72" s="258"/>
      <c r="I72" s="110" t="s">
        <v>122</v>
      </c>
      <c r="J72" s="277" t="str">
        <f t="shared" si="15"/>
        <v/>
      </c>
      <c r="K72" s="193" t="s">
        <v>122</v>
      </c>
      <c r="L72" s="196" t="str">
        <f t="shared" si="16"/>
        <v/>
      </c>
      <c r="M72" s="79" t="str">
        <f t="shared" si="17"/>
        <v/>
      </c>
      <c r="N72" s="58" t="str">
        <f t="shared" si="18"/>
        <v/>
      </c>
      <c r="O72" s="117">
        <f t="shared" si="21"/>
        <v>0</v>
      </c>
      <c r="P72" s="98"/>
      <c r="Q72" s="3" t="s">
        <v>145</v>
      </c>
    </row>
    <row r="73" spans="1:17" s="1" customFormat="1" ht="15" hidden="1" customHeight="1" x14ac:dyDescent="0.2">
      <c r="A73" s="83" t="str">
        <f t="shared" si="19"/>
        <v>x</v>
      </c>
      <c r="B73" s="164" t="s">
        <v>122</v>
      </c>
      <c r="C73" s="160"/>
      <c r="D73" s="131" t="s">
        <v>122</v>
      </c>
      <c r="E73" s="193">
        <f t="shared" si="20"/>
        <v>0</v>
      </c>
      <c r="F73" s="184" t="s">
        <v>122</v>
      </c>
      <c r="G73" s="66" t="str">
        <f t="shared" si="14"/>
        <v/>
      </c>
      <c r="H73" s="258"/>
      <c r="I73" s="110" t="s">
        <v>122</v>
      </c>
      <c r="J73" s="277" t="str">
        <f t="shared" si="15"/>
        <v/>
      </c>
      <c r="K73" s="193" t="s">
        <v>122</v>
      </c>
      <c r="L73" s="196" t="str">
        <f t="shared" si="16"/>
        <v/>
      </c>
      <c r="M73" s="79" t="str">
        <f t="shared" si="17"/>
        <v/>
      </c>
      <c r="N73" s="58" t="str">
        <f t="shared" si="18"/>
        <v/>
      </c>
      <c r="O73" s="117">
        <f t="shared" si="21"/>
        <v>0</v>
      </c>
      <c r="P73" s="98"/>
      <c r="Q73" s="3" t="s">
        <v>145</v>
      </c>
    </row>
    <row r="74" spans="1:17" s="1" customFormat="1" ht="15.75" x14ac:dyDescent="0.2">
      <c r="A74" s="83">
        <f t="shared" si="19"/>
        <v>8.8999999999999996E-2</v>
      </c>
      <c r="B74" s="164" t="s">
        <v>41</v>
      </c>
      <c r="C74" s="160">
        <v>1.2057</v>
      </c>
      <c r="D74" s="131">
        <v>8.8999999999999996E-2</v>
      </c>
      <c r="E74" s="193">
        <f t="shared" si="20"/>
        <v>7.3816040474413205</v>
      </c>
      <c r="F74" s="184">
        <v>7.0000000000000007E-2</v>
      </c>
      <c r="G74" s="66">
        <f t="shared" si="14"/>
        <v>1.8999999999999989E-2</v>
      </c>
      <c r="H74" s="258">
        <v>35.6</v>
      </c>
      <c r="I74" s="110">
        <v>1.1499999999999999</v>
      </c>
      <c r="J74" s="277">
        <f t="shared" si="15"/>
        <v>3.2303370786516847</v>
      </c>
      <c r="K74" s="193">
        <v>1.5229999999999999</v>
      </c>
      <c r="L74" s="196">
        <f t="shared" si="16"/>
        <v>-0.373</v>
      </c>
      <c r="M74" s="79">
        <f t="shared" si="17"/>
        <v>129.2134831460674</v>
      </c>
      <c r="N74" s="58">
        <f t="shared" si="18"/>
        <v>217.57142857142853</v>
      </c>
      <c r="O74" s="117">
        <f t="shared" si="21"/>
        <v>-88.357945425361123</v>
      </c>
      <c r="P74" s="98"/>
      <c r="Q74" s="3" t="s">
        <v>145</v>
      </c>
    </row>
    <row r="75" spans="1:17" s="7" customFormat="1" ht="15.75" x14ac:dyDescent="0.25">
      <c r="A75" s="83">
        <f t="shared" si="19"/>
        <v>0.17100000000000001</v>
      </c>
      <c r="B75" s="162" t="s">
        <v>42</v>
      </c>
      <c r="C75" s="163">
        <v>8.1250204000000004</v>
      </c>
      <c r="D75" s="181">
        <f>SUM(D76:D88)</f>
        <v>0.17100000000000001</v>
      </c>
      <c r="E75" s="194">
        <f t="shared" si="20"/>
        <v>2.1046101004251017</v>
      </c>
      <c r="F75" s="185">
        <f>SUM(F76:F88)</f>
        <v>0.13700000000000001</v>
      </c>
      <c r="G75" s="80">
        <f t="shared" si="14"/>
        <v>3.4000000000000002E-2</v>
      </c>
      <c r="H75" s="190">
        <v>213.56479999999999</v>
      </c>
      <c r="I75" s="111">
        <f>SUM(I76:I88)</f>
        <v>7.4479999999999995</v>
      </c>
      <c r="J75" s="61">
        <f t="shared" si="15"/>
        <v>3.4874660992822784</v>
      </c>
      <c r="K75" s="194">
        <f>SUM(K76:K88)</f>
        <v>2.8690000000000002</v>
      </c>
      <c r="L75" s="200">
        <f t="shared" si="16"/>
        <v>4.5789999999999988</v>
      </c>
      <c r="M75" s="54">
        <f t="shared" si="17"/>
        <v>435.55555555555549</v>
      </c>
      <c r="N75" s="56">
        <f t="shared" si="18"/>
        <v>209.41605839416059</v>
      </c>
      <c r="O75" s="80">
        <f t="shared" si="21"/>
        <v>226.1394971613949</v>
      </c>
      <c r="P75" s="127"/>
      <c r="Q75" s="93" t="s">
        <v>145</v>
      </c>
    </row>
    <row r="76" spans="1:17" s="1" customFormat="1" ht="15.75" hidden="1" x14ac:dyDescent="0.2">
      <c r="A76" s="83" t="str">
        <f t="shared" si="19"/>
        <v>x</v>
      </c>
      <c r="B76" s="164" t="s">
        <v>125</v>
      </c>
      <c r="C76" s="160">
        <v>5.9600199999999999E-2</v>
      </c>
      <c r="D76" s="131" t="s">
        <v>122</v>
      </c>
      <c r="E76" s="193">
        <f t="shared" si="20"/>
        <v>0</v>
      </c>
      <c r="F76" s="184" t="s">
        <v>122</v>
      </c>
      <c r="G76" s="67" t="str">
        <f t="shared" si="14"/>
        <v/>
      </c>
      <c r="H76" s="259">
        <v>0.5</v>
      </c>
      <c r="I76" s="110" t="s">
        <v>122</v>
      </c>
      <c r="J76" s="274" t="str">
        <f t="shared" si="15"/>
        <v/>
      </c>
      <c r="K76" s="193" t="s">
        <v>122</v>
      </c>
      <c r="L76" s="201" t="str">
        <f t="shared" si="16"/>
        <v/>
      </c>
      <c r="M76" s="79" t="str">
        <f t="shared" si="17"/>
        <v/>
      </c>
      <c r="N76" s="58" t="str">
        <f t="shared" si="18"/>
        <v/>
      </c>
      <c r="O76" s="117">
        <f t="shared" si="21"/>
        <v>0</v>
      </c>
      <c r="P76" s="98"/>
      <c r="Q76" s="3" t="s">
        <v>145</v>
      </c>
    </row>
    <row r="77" spans="1:17" s="1" customFormat="1" ht="15.75" hidden="1" x14ac:dyDescent="0.2">
      <c r="A77" s="83" t="str">
        <f t="shared" si="19"/>
        <v>x</v>
      </c>
      <c r="B77" s="164" t="s">
        <v>126</v>
      </c>
      <c r="C77" s="160">
        <v>0.16688999999999998</v>
      </c>
      <c r="D77" s="131" t="s">
        <v>122</v>
      </c>
      <c r="E77" s="193">
        <f t="shared" si="20"/>
        <v>0</v>
      </c>
      <c r="F77" s="184" t="s">
        <v>122</v>
      </c>
      <c r="G77" s="67" t="str">
        <f t="shared" si="14"/>
        <v/>
      </c>
      <c r="H77" s="259">
        <v>1.6</v>
      </c>
      <c r="I77" s="110" t="s">
        <v>122</v>
      </c>
      <c r="J77" s="274" t="str">
        <f t="shared" si="15"/>
        <v/>
      </c>
      <c r="K77" s="193" t="s">
        <v>122</v>
      </c>
      <c r="L77" s="201" t="str">
        <f t="shared" si="16"/>
        <v/>
      </c>
      <c r="M77" s="79" t="str">
        <f t="shared" si="17"/>
        <v/>
      </c>
      <c r="N77" s="58" t="str">
        <f t="shared" si="18"/>
        <v/>
      </c>
      <c r="O77" s="117">
        <f t="shared" si="21"/>
        <v>0</v>
      </c>
      <c r="P77" s="98"/>
      <c r="Q77" s="3" t="s">
        <v>145</v>
      </c>
    </row>
    <row r="78" spans="1:17" s="1" customFormat="1" ht="15.75" hidden="1" x14ac:dyDescent="0.2">
      <c r="A78" s="83" t="str">
        <f t="shared" si="19"/>
        <v>x</v>
      </c>
      <c r="B78" s="164" t="s">
        <v>127</v>
      </c>
      <c r="C78" s="160">
        <v>0.52681619999999996</v>
      </c>
      <c r="D78" s="131" t="s">
        <v>122</v>
      </c>
      <c r="E78" s="193">
        <f t="shared" si="20"/>
        <v>0</v>
      </c>
      <c r="F78" s="184" t="s">
        <v>122</v>
      </c>
      <c r="G78" s="66" t="str">
        <f t="shared" si="14"/>
        <v/>
      </c>
      <c r="H78" s="258">
        <v>7.3</v>
      </c>
      <c r="I78" s="110" t="s">
        <v>122</v>
      </c>
      <c r="J78" s="277" t="str">
        <f t="shared" si="15"/>
        <v/>
      </c>
      <c r="K78" s="193" t="s">
        <v>122</v>
      </c>
      <c r="L78" s="196" t="str">
        <f t="shared" si="16"/>
        <v/>
      </c>
      <c r="M78" s="79" t="str">
        <f t="shared" si="17"/>
        <v/>
      </c>
      <c r="N78" s="58" t="str">
        <f t="shared" si="18"/>
        <v/>
      </c>
      <c r="O78" s="117">
        <f t="shared" si="21"/>
        <v>0</v>
      </c>
      <c r="P78" s="98"/>
      <c r="Q78" s="3" t="s">
        <v>145</v>
      </c>
    </row>
    <row r="79" spans="1:17" s="1" customFormat="1" ht="15.75" x14ac:dyDescent="0.2">
      <c r="A79" s="83">
        <f t="shared" si="19"/>
        <v>0.13700000000000001</v>
      </c>
      <c r="B79" s="164" t="s">
        <v>43</v>
      </c>
      <c r="C79" s="160">
        <v>1.41788</v>
      </c>
      <c r="D79" s="131">
        <v>0.13700000000000001</v>
      </c>
      <c r="E79" s="193">
        <f t="shared" si="20"/>
        <v>9.6623127486106029</v>
      </c>
      <c r="F79" s="184">
        <v>0.109</v>
      </c>
      <c r="G79" s="66">
        <f t="shared" si="14"/>
        <v>2.8000000000000011E-2</v>
      </c>
      <c r="H79" s="258">
        <v>30</v>
      </c>
      <c r="I79" s="110">
        <v>6.5</v>
      </c>
      <c r="J79" s="277">
        <f t="shared" si="15"/>
        <v>21.666666666666668</v>
      </c>
      <c r="K79" s="193">
        <v>2.081</v>
      </c>
      <c r="L79" s="196">
        <f t="shared" si="16"/>
        <v>4.4190000000000005</v>
      </c>
      <c r="M79" s="79">
        <f t="shared" si="17"/>
        <v>474.45255474452551</v>
      </c>
      <c r="N79" s="58">
        <f t="shared" si="18"/>
        <v>190.91743119266056</v>
      </c>
      <c r="O79" s="117">
        <f t="shared" si="21"/>
        <v>283.53512355186496</v>
      </c>
      <c r="P79" s="98"/>
      <c r="Q79" s="3" t="s">
        <v>145</v>
      </c>
    </row>
    <row r="80" spans="1:17" s="1" customFormat="1" ht="15.75" hidden="1" x14ac:dyDescent="0.2">
      <c r="A80" s="83" t="str">
        <f t="shared" si="19"/>
        <v>x</v>
      </c>
      <c r="B80" s="164" t="s">
        <v>44</v>
      </c>
      <c r="C80" s="160">
        <v>1.1144940000000001</v>
      </c>
      <c r="D80" s="131">
        <v>0</v>
      </c>
      <c r="E80" s="193">
        <f t="shared" si="20"/>
        <v>0</v>
      </c>
      <c r="F80" s="184">
        <v>8.0000000000000002E-3</v>
      </c>
      <c r="G80" s="66">
        <f t="shared" si="14"/>
        <v>-8.0000000000000002E-3</v>
      </c>
      <c r="H80" s="258">
        <v>28.660800000000002</v>
      </c>
      <c r="I80" s="110">
        <v>0</v>
      </c>
      <c r="J80" s="277">
        <f t="shared" si="15"/>
        <v>0</v>
      </c>
      <c r="K80" s="193">
        <v>0.19400000000000001</v>
      </c>
      <c r="L80" s="196">
        <f t="shared" si="16"/>
        <v>-0.19400000000000001</v>
      </c>
      <c r="M80" s="79" t="str">
        <f t="shared" si="17"/>
        <v/>
      </c>
      <c r="N80" s="58">
        <f t="shared" si="18"/>
        <v>242.5</v>
      </c>
      <c r="O80" s="117">
        <f t="shared" si="21"/>
        <v>0</v>
      </c>
      <c r="P80" s="98"/>
      <c r="Q80" s="3" t="s">
        <v>145</v>
      </c>
    </row>
    <row r="81" spans="1:17" s="1" customFormat="1" ht="15" hidden="1" customHeight="1" x14ac:dyDescent="0.2">
      <c r="A81" s="83" t="str">
        <f t="shared" si="19"/>
        <v>x</v>
      </c>
      <c r="B81" s="164" t="s">
        <v>122</v>
      </c>
      <c r="C81" s="160"/>
      <c r="D81" s="131" t="s">
        <v>122</v>
      </c>
      <c r="E81" s="193">
        <f t="shared" si="20"/>
        <v>0</v>
      </c>
      <c r="F81" s="184" t="s">
        <v>122</v>
      </c>
      <c r="G81" s="66" t="str">
        <f t="shared" si="14"/>
        <v/>
      </c>
      <c r="H81" s="258"/>
      <c r="I81" s="110" t="s">
        <v>122</v>
      </c>
      <c r="J81" s="277" t="str">
        <f t="shared" si="15"/>
        <v/>
      </c>
      <c r="K81" s="193" t="s">
        <v>122</v>
      </c>
      <c r="L81" s="196" t="str">
        <f t="shared" si="16"/>
        <v/>
      </c>
      <c r="M81" s="79" t="str">
        <f t="shared" si="17"/>
        <v/>
      </c>
      <c r="N81" s="58" t="str">
        <f t="shared" si="18"/>
        <v/>
      </c>
      <c r="O81" s="117">
        <f t="shared" si="21"/>
        <v>0</v>
      </c>
      <c r="P81" s="98"/>
      <c r="Q81" s="3" t="s">
        <v>145</v>
      </c>
    </row>
    <row r="82" spans="1:17" s="1" customFormat="1" ht="15" hidden="1" customHeight="1" x14ac:dyDescent="0.2">
      <c r="A82" s="83" t="str">
        <f t="shared" si="19"/>
        <v>x</v>
      </c>
      <c r="B82" s="164" t="s">
        <v>122</v>
      </c>
      <c r="C82" s="160"/>
      <c r="D82" s="131" t="s">
        <v>122</v>
      </c>
      <c r="E82" s="193">
        <f t="shared" si="20"/>
        <v>0</v>
      </c>
      <c r="F82" s="184" t="s">
        <v>122</v>
      </c>
      <c r="G82" s="66" t="str">
        <f t="shared" si="14"/>
        <v/>
      </c>
      <c r="H82" s="258"/>
      <c r="I82" s="110" t="s">
        <v>122</v>
      </c>
      <c r="J82" s="277" t="str">
        <f t="shared" si="15"/>
        <v/>
      </c>
      <c r="K82" s="193" t="s">
        <v>122</v>
      </c>
      <c r="L82" s="196" t="str">
        <f t="shared" si="16"/>
        <v/>
      </c>
      <c r="M82" s="79" t="str">
        <f t="shared" si="17"/>
        <v/>
      </c>
      <c r="N82" s="58" t="str">
        <f t="shared" si="18"/>
        <v/>
      </c>
      <c r="O82" s="117">
        <f t="shared" si="21"/>
        <v>0</v>
      </c>
      <c r="P82" s="98"/>
      <c r="Q82" s="3" t="s">
        <v>145</v>
      </c>
    </row>
    <row r="83" spans="1:17" s="1" customFormat="1" ht="15.75" x14ac:dyDescent="0.2">
      <c r="A83" s="83">
        <f t="shared" si="19"/>
        <v>4.0000000000000001E-3</v>
      </c>
      <c r="B83" s="164" t="s">
        <v>45</v>
      </c>
      <c r="C83" s="160">
        <v>0.89700000000000002</v>
      </c>
      <c r="D83" s="131">
        <v>4.0000000000000001E-3</v>
      </c>
      <c r="E83" s="193">
        <f t="shared" si="20"/>
        <v>0.44593088071348941</v>
      </c>
      <c r="F83" s="184">
        <v>6.0000000000000001E-3</v>
      </c>
      <c r="G83" s="66">
        <f t="shared" si="14"/>
        <v>-2E-3</v>
      </c>
      <c r="H83" s="258">
        <v>26.6</v>
      </c>
      <c r="I83" s="110">
        <v>9.8000000000000004E-2</v>
      </c>
      <c r="J83" s="277">
        <f t="shared" si="15"/>
        <v>0.36842105263157893</v>
      </c>
      <c r="K83" s="193">
        <v>0.111</v>
      </c>
      <c r="L83" s="196">
        <f t="shared" si="16"/>
        <v>-1.2999999999999998E-2</v>
      </c>
      <c r="M83" s="79">
        <f t="shared" si="17"/>
        <v>245</v>
      </c>
      <c r="N83" s="58">
        <f t="shared" si="18"/>
        <v>185</v>
      </c>
      <c r="O83" s="117">
        <f t="shared" si="21"/>
        <v>60</v>
      </c>
      <c r="P83" s="98"/>
      <c r="Q83" s="3" t="s">
        <v>145</v>
      </c>
    </row>
    <row r="84" spans="1:17" s="1" customFormat="1" ht="15" hidden="1" customHeight="1" x14ac:dyDescent="0.2">
      <c r="A84" s="83" t="str">
        <f t="shared" si="19"/>
        <v>x</v>
      </c>
      <c r="B84" s="164" t="s">
        <v>122</v>
      </c>
      <c r="C84" s="160"/>
      <c r="D84" s="131" t="s">
        <v>122</v>
      </c>
      <c r="E84" s="193">
        <f t="shared" si="20"/>
        <v>0</v>
      </c>
      <c r="F84" s="184" t="s">
        <v>122</v>
      </c>
      <c r="G84" s="66" t="str">
        <f t="shared" si="14"/>
        <v/>
      </c>
      <c r="H84" s="258"/>
      <c r="I84" s="110" t="s">
        <v>122</v>
      </c>
      <c r="J84" s="277" t="str">
        <f t="shared" si="15"/>
        <v/>
      </c>
      <c r="K84" s="193" t="s">
        <v>122</v>
      </c>
      <c r="L84" s="196" t="str">
        <f t="shared" si="16"/>
        <v/>
      </c>
      <c r="M84" s="79" t="str">
        <f t="shared" si="17"/>
        <v/>
      </c>
      <c r="N84" s="58" t="str">
        <f t="shared" si="18"/>
        <v/>
      </c>
      <c r="O84" s="117">
        <f t="shared" si="21"/>
        <v>0</v>
      </c>
      <c r="P84" s="98"/>
      <c r="Q84" s="3" t="s">
        <v>145</v>
      </c>
    </row>
    <row r="85" spans="1:17" s="1" customFormat="1" ht="15.75" hidden="1" x14ac:dyDescent="0.2">
      <c r="A85" s="83" t="str">
        <f t="shared" si="19"/>
        <v>x</v>
      </c>
      <c r="B85" s="164" t="s">
        <v>46</v>
      </c>
      <c r="C85" s="160">
        <v>1.0446</v>
      </c>
      <c r="D85" s="131">
        <v>0</v>
      </c>
      <c r="E85" s="193">
        <f t="shared" si="20"/>
        <v>0</v>
      </c>
      <c r="F85" s="184">
        <v>0</v>
      </c>
      <c r="G85" s="66">
        <f t="shared" si="14"/>
        <v>0</v>
      </c>
      <c r="H85" s="258">
        <v>29.704000000000001</v>
      </c>
      <c r="I85" s="110">
        <v>0</v>
      </c>
      <c r="J85" s="277">
        <f t="shared" si="15"/>
        <v>0</v>
      </c>
      <c r="K85" s="193">
        <v>0</v>
      </c>
      <c r="L85" s="196">
        <f t="shared" si="16"/>
        <v>0</v>
      </c>
      <c r="M85" s="79" t="str">
        <f t="shared" si="17"/>
        <v/>
      </c>
      <c r="N85" s="58" t="str">
        <f t="shared" si="18"/>
        <v/>
      </c>
      <c r="O85" s="117">
        <f t="shared" si="21"/>
        <v>0</v>
      </c>
      <c r="P85" s="98"/>
      <c r="Q85" s="3" t="s">
        <v>145</v>
      </c>
    </row>
    <row r="86" spans="1:17" s="1" customFormat="1" ht="15.75" x14ac:dyDescent="0.2">
      <c r="A86" s="83">
        <f t="shared" si="19"/>
        <v>0.01</v>
      </c>
      <c r="B86" s="164" t="s">
        <v>47</v>
      </c>
      <c r="C86" s="160">
        <v>0.69199999999999995</v>
      </c>
      <c r="D86" s="131">
        <v>0.01</v>
      </c>
      <c r="E86" s="193">
        <f t="shared" si="20"/>
        <v>1.4450867052023122</v>
      </c>
      <c r="F86" s="184">
        <v>7.0000000000000001E-3</v>
      </c>
      <c r="G86" s="66">
        <f t="shared" si="14"/>
        <v>3.0000000000000001E-3</v>
      </c>
      <c r="H86" s="258">
        <v>24</v>
      </c>
      <c r="I86" s="110">
        <v>0.35</v>
      </c>
      <c r="J86" s="277">
        <f t="shared" si="15"/>
        <v>1.4583333333333333</v>
      </c>
      <c r="K86" s="193">
        <v>0.28000000000000003</v>
      </c>
      <c r="L86" s="196">
        <f t="shared" si="16"/>
        <v>6.9999999999999951E-2</v>
      </c>
      <c r="M86" s="79">
        <f t="shared" si="17"/>
        <v>350</v>
      </c>
      <c r="N86" s="58">
        <f t="shared" si="18"/>
        <v>400</v>
      </c>
      <c r="O86" s="117">
        <f t="shared" si="21"/>
        <v>-50</v>
      </c>
      <c r="P86" s="98"/>
      <c r="Q86" s="3" t="s">
        <v>145</v>
      </c>
    </row>
    <row r="87" spans="1:17" s="1" customFormat="1" ht="15.75" x14ac:dyDescent="0.2">
      <c r="A87" s="83">
        <f t="shared" si="19"/>
        <v>0.02</v>
      </c>
      <c r="B87" s="164" t="s">
        <v>48</v>
      </c>
      <c r="C87" s="160">
        <v>1.62</v>
      </c>
      <c r="D87" s="131">
        <v>0.02</v>
      </c>
      <c r="E87" s="193">
        <f t="shared" si="20"/>
        <v>1.2345679012345678</v>
      </c>
      <c r="F87" s="184">
        <v>0</v>
      </c>
      <c r="G87" s="66">
        <f t="shared" si="14"/>
        <v>0.02</v>
      </c>
      <c r="H87" s="258">
        <v>48.5</v>
      </c>
      <c r="I87" s="110">
        <v>0.5</v>
      </c>
      <c r="J87" s="277">
        <f t="shared" si="15"/>
        <v>1.0309278350515463</v>
      </c>
      <c r="K87" s="193">
        <v>0</v>
      </c>
      <c r="L87" s="196">
        <f t="shared" si="16"/>
        <v>0.5</v>
      </c>
      <c r="M87" s="79">
        <f t="shared" si="17"/>
        <v>250</v>
      </c>
      <c r="N87" s="58" t="str">
        <f t="shared" si="18"/>
        <v/>
      </c>
      <c r="O87" s="117">
        <f t="shared" si="21"/>
        <v>0</v>
      </c>
      <c r="P87" s="98"/>
      <c r="Q87" s="3" t="s">
        <v>145</v>
      </c>
    </row>
    <row r="88" spans="1:17" s="1" customFormat="1" ht="15.75" hidden="1" x14ac:dyDescent="0.2">
      <c r="A88" s="83" t="str">
        <f t="shared" si="19"/>
        <v>x</v>
      </c>
      <c r="B88" s="159" t="s">
        <v>49</v>
      </c>
      <c r="C88" s="160">
        <v>0.55000000000000004</v>
      </c>
      <c r="D88" s="131">
        <v>0</v>
      </c>
      <c r="E88" s="193">
        <f t="shared" si="20"/>
        <v>0</v>
      </c>
      <c r="F88" s="184">
        <v>7.0000000000000001E-3</v>
      </c>
      <c r="G88" s="66">
        <f t="shared" si="14"/>
        <v>-7.0000000000000001E-3</v>
      </c>
      <c r="H88" s="258">
        <v>16.7</v>
      </c>
      <c r="I88" s="110">
        <v>0</v>
      </c>
      <c r="J88" s="277">
        <f t="shared" si="15"/>
        <v>0</v>
      </c>
      <c r="K88" s="193">
        <v>0.20300000000000001</v>
      </c>
      <c r="L88" s="196">
        <f t="shared" si="16"/>
        <v>-0.20300000000000001</v>
      </c>
      <c r="M88" s="77" t="str">
        <f t="shared" si="17"/>
        <v/>
      </c>
      <c r="N88" s="58">
        <f t="shared" si="18"/>
        <v>290</v>
      </c>
      <c r="O88" s="117">
        <f t="shared" si="21"/>
        <v>0</v>
      </c>
      <c r="P88" s="98"/>
      <c r="Q88" s="3" t="s">
        <v>145</v>
      </c>
    </row>
    <row r="89" spans="1:17" s="7" customFormat="1" ht="15.75" x14ac:dyDescent="0.25">
      <c r="A89" s="83">
        <f t="shared" si="19"/>
        <v>0.41300000000000003</v>
      </c>
      <c r="B89" s="162" t="s">
        <v>50</v>
      </c>
      <c r="C89" s="163">
        <v>5.2589111000000006</v>
      </c>
      <c r="D89" s="181">
        <f>SUM(D90:D101)</f>
        <v>0.41300000000000003</v>
      </c>
      <c r="E89" s="194">
        <f t="shared" si="20"/>
        <v>7.853336786773216</v>
      </c>
      <c r="F89" s="185">
        <f>SUM(F90:F101)</f>
        <v>0.56800000000000006</v>
      </c>
      <c r="G89" s="80">
        <f t="shared" si="14"/>
        <v>-0.15500000000000003</v>
      </c>
      <c r="H89" s="190">
        <v>124.86500000000001</v>
      </c>
      <c r="I89" s="111">
        <f>SUM(I90:I101)</f>
        <v>6.234</v>
      </c>
      <c r="J89" s="61">
        <f t="shared" si="15"/>
        <v>4.9925919993593073</v>
      </c>
      <c r="K89" s="61">
        <f>SUM(K90:K101)</f>
        <v>5.5419999999999998</v>
      </c>
      <c r="L89" s="186">
        <f t="shared" si="16"/>
        <v>0.69200000000000017</v>
      </c>
      <c r="M89" s="54">
        <f t="shared" si="17"/>
        <v>150.94430992736076</v>
      </c>
      <c r="N89" s="56">
        <f t="shared" si="18"/>
        <v>97.570422535211264</v>
      </c>
      <c r="O89" s="80">
        <f t="shared" si="21"/>
        <v>53.373887392149499</v>
      </c>
      <c r="P89" s="127"/>
      <c r="Q89" s="93" t="s">
        <v>145</v>
      </c>
    </row>
    <row r="90" spans="1:17" s="1" customFormat="1" ht="15.75" hidden="1" x14ac:dyDescent="0.2">
      <c r="A90" s="83" t="str">
        <f t="shared" si="19"/>
        <v>x</v>
      </c>
      <c r="B90" s="164" t="s">
        <v>92</v>
      </c>
      <c r="C90" s="160">
        <v>0.48761340000000003</v>
      </c>
      <c r="D90" s="131" t="s">
        <v>122</v>
      </c>
      <c r="E90" s="193">
        <f t="shared" si="20"/>
        <v>0</v>
      </c>
      <c r="F90" s="184" t="s">
        <v>122</v>
      </c>
      <c r="G90" s="67" t="str">
        <f t="shared" si="14"/>
        <v/>
      </c>
      <c r="H90" s="259">
        <v>12.28</v>
      </c>
      <c r="I90" s="110" t="s">
        <v>122</v>
      </c>
      <c r="J90" s="274" t="str">
        <f t="shared" si="15"/>
        <v/>
      </c>
      <c r="K90" s="193" t="s">
        <v>122</v>
      </c>
      <c r="L90" s="201" t="str">
        <f t="shared" si="16"/>
        <v/>
      </c>
      <c r="M90" s="79" t="str">
        <f t="shared" si="17"/>
        <v/>
      </c>
      <c r="N90" s="58" t="str">
        <f t="shared" si="18"/>
        <v/>
      </c>
      <c r="O90" s="117">
        <f t="shared" si="21"/>
        <v>0</v>
      </c>
      <c r="P90" s="98"/>
      <c r="Q90" s="3" t="s">
        <v>145</v>
      </c>
    </row>
    <row r="91" spans="1:17" s="1" customFormat="1" ht="15.75" hidden="1" x14ac:dyDescent="0.2">
      <c r="A91" s="83" t="str">
        <f t="shared" si="19"/>
        <v>x</v>
      </c>
      <c r="B91" s="164" t="s">
        <v>93</v>
      </c>
      <c r="C91" s="160">
        <v>0.63097999999999999</v>
      </c>
      <c r="D91" s="131">
        <v>0</v>
      </c>
      <c r="E91" s="193">
        <f t="shared" si="20"/>
        <v>0</v>
      </c>
      <c r="F91" s="184">
        <v>0</v>
      </c>
      <c r="G91" s="66">
        <f t="shared" si="14"/>
        <v>0</v>
      </c>
      <c r="H91" s="258">
        <v>15.445</v>
      </c>
      <c r="I91" s="110">
        <v>0</v>
      </c>
      <c r="J91" s="277">
        <f t="shared" si="15"/>
        <v>0</v>
      </c>
      <c r="K91" s="193">
        <v>0</v>
      </c>
      <c r="L91" s="196">
        <f t="shared" si="16"/>
        <v>0</v>
      </c>
      <c r="M91" s="79" t="str">
        <f t="shared" si="17"/>
        <v/>
      </c>
      <c r="N91" s="58" t="str">
        <f t="shared" si="18"/>
        <v/>
      </c>
      <c r="O91" s="117">
        <f t="shared" si="21"/>
        <v>0</v>
      </c>
      <c r="P91" s="98"/>
      <c r="Q91" s="3" t="s">
        <v>145</v>
      </c>
    </row>
    <row r="92" spans="1:17" s="1" customFormat="1" ht="15.75" hidden="1" x14ac:dyDescent="0.2">
      <c r="A92" s="83" t="str">
        <f t="shared" si="19"/>
        <v>x</v>
      </c>
      <c r="B92" s="164" t="s">
        <v>61</v>
      </c>
      <c r="C92" s="160">
        <v>0.14951999999999999</v>
      </c>
      <c r="D92" s="131">
        <v>0</v>
      </c>
      <c r="E92" s="193">
        <f t="shared" si="20"/>
        <v>0</v>
      </c>
      <c r="F92" s="184">
        <v>0</v>
      </c>
      <c r="G92" s="66">
        <f t="shared" si="14"/>
        <v>0</v>
      </c>
      <c r="H92" s="258">
        <v>3.56</v>
      </c>
      <c r="I92" s="110">
        <v>0</v>
      </c>
      <c r="J92" s="277">
        <f t="shared" si="15"/>
        <v>0</v>
      </c>
      <c r="K92" s="193">
        <v>0</v>
      </c>
      <c r="L92" s="196">
        <f t="shared" si="16"/>
        <v>0</v>
      </c>
      <c r="M92" s="79" t="str">
        <f t="shared" si="17"/>
        <v/>
      </c>
      <c r="N92" s="58" t="str">
        <f t="shared" si="18"/>
        <v/>
      </c>
      <c r="O92" s="117">
        <f t="shared" si="21"/>
        <v>0</v>
      </c>
      <c r="P92" s="98"/>
      <c r="Q92" s="3" t="s">
        <v>145</v>
      </c>
    </row>
    <row r="93" spans="1:17" s="1" customFormat="1" ht="15" hidden="1" customHeight="1" x14ac:dyDescent="0.2">
      <c r="A93" s="83" t="str">
        <f t="shared" si="19"/>
        <v>x</v>
      </c>
      <c r="B93" s="164" t="s">
        <v>122</v>
      </c>
      <c r="C93" s="160"/>
      <c r="D93" s="131" t="s">
        <v>122</v>
      </c>
      <c r="E93" s="193">
        <f t="shared" si="20"/>
        <v>0</v>
      </c>
      <c r="F93" s="184" t="s">
        <v>122</v>
      </c>
      <c r="G93" s="67" t="str">
        <f t="shared" si="14"/>
        <v/>
      </c>
      <c r="H93" s="259"/>
      <c r="I93" s="110" t="s">
        <v>122</v>
      </c>
      <c r="J93" s="274" t="str">
        <f t="shared" si="15"/>
        <v/>
      </c>
      <c r="K93" s="193" t="s">
        <v>122</v>
      </c>
      <c r="L93" s="201" t="str">
        <f t="shared" si="16"/>
        <v/>
      </c>
      <c r="M93" s="79" t="str">
        <f t="shared" si="17"/>
        <v/>
      </c>
      <c r="N93" s="58" t="str">
        <f t="shared" si="18"/>
        <v/>
      </c>
      <c r="O93" s="117">
        <f t="shared" si="21"/>
        <v>0</v>
      </c>
      <c r="P93" s="98"/>
      <c r="Q93" s="3" t="s">
        <v>145</v>
      </c>
    </row>
    <row r="94" spans="1:17" s="1" customFormat="1" ht="15.75" x14ac:dyDescent="0.2">
      <c r="A94" s="83">
        <f t="shared" si="19"/>
        <v>0.30299999999999999</v>
      </c>
      <c r="B94" s="164" t="s">
        <v>51</v>
      </c>
      <c r="C94" s="160">
        <v>2.0633656999999999</v>
      </c>
      <c r="D94" s="131">
        <v>0.30299999999999999</v>
      </c>
      <c r="E94" s="193">
        <f t="shared" si="20"/>
        <v>14.68474541376742</v>
      </c>
      <c r="F94" s="184">
        <v>0.40200000000000002</v>
      </c>
      <c r="G94" s="66">
        <f t="shared" si="14"/>
        <v>-9.9000000000000032E-2</v>
      </c>
      <c r="H94" s="248">
        <v>39</v>
      </c>
      <c r="I94" s="110">
        <v>5.6120000000000001</v>
      </c>
      <c r="J94" s="277">
        <f t="shared" si="15"/>
        <v>14.38974358974359</v>
      </c>
      <c r="K94" s="193">
        <v>4.657</v>
      </c>
      <c r="L94" s="196">
        <f t="shared" si="16"/>
        <v>0.95500000000000007</v>
      </c>
      <c r="M94" s="79">
        <f t="shared" si="17"/>
        <v>185.21452145214522</v>
      </c>
      <c r="N94" s="58">
        <f t="shared" si="18"/>
        <v>115.8457711442786</v>
      </c>
      <c r="O94" s="117">
        <f t="shared" si="21"/>
        <v>69.36875030786662</v>
      </c>
      <c r="P94" s="98"/>
      <c r="Q94" s="3" t="s">
        <v>145</v>
      </c>
    </row>
    <row r="95" spans="1:17" s="1" customFormat="1" ht="15.75" x14ac:dyDescent="0.2">
      <c r="A95" s="83">
        <f t="shared" si="19"/>
        <v>9.1999999999999998E-2</v>
      </c>
      <c r="B95" s="164" t="s">
        <v>52</v>
      </c>
      <c r="C95" s="160">
        <v>0.52215999999999996</v>
      </c>
      <c r="D95" s="131">
        <v>9.1999999999999998E-2</v>
      </c>
      <c r="E95" s="193">
        <f t="shared" si="20"/>
        <v>17.619120576068639</v>
      </c>
      <c r="F95" s="184">
        <v>0.16600000000000001</v>
      </c>
      <c r="G95" s="66">
        <f t="shared" si="14"/>
        <v>-7.400000000000001E-2</v>
      </c>
      <c r="H95" s="258">
        <v>12</v>
      </c>
      <c r="I95" s="110">
        <v>0.35</v>
      </c>
      <c r="J95" s="277">
        <f t="shared" si="15"/>
        <v>2.9166666666666665</v>
      </c>
      <c r="K95" s="193">
        <v>0.88500000000000001</v>
      </c>
      <c r="L95" s="196">
        <f t="shared" si="16"/>
        <v>-0.53500000000000003</v>
      </c>
      <c r="M95" s="79">
        <f t="shared" si="17"/>
        <v>38.043478260869563</v>
      </c>
      <c r="N95" s="58">
        <f t="shared" si="18"/>
        <v>53.313253012048193</v>
      </c>
      <c r="O95" s="117">
        <f t="shared" si="21"/>
        <v>-15.26977475117863</v>
      </c>
      <c r="P95" s="98"/>
      <c r="Q95" s="3" t="s">
        <v>145</v>
      </c>
    </row>
    <row r="96" spans="1:17" s="1" customFormat="1" ht="15.75" x14ac:dyDescent="0.2">
      <c r="A96" s="83">
        <f t="shared" si="19"/>
        <v>1.7999999999999999E-2</v>
      </c>
      <c r="B96" s="164" t="s">
        <v>53</v>
      </c>
      <c r="C96" s="160">
        <v>0.42320999999999998</v>
      </c>
      <c r="D96" s="131">
        <v>1.7999999999999999E-2</v>
      </c>
      <c r="E96" s="193">
        <f t="shared" si="20"/>
        <v>4.2532076274190116</v>
      </c>
      <c r="F96" s="184">
        <v>0</v>
      </c>
      <c r="G96" s="66">
        <f t="shared" si="14"/>
        <v>1.7999999999999999E-2</v>
      </c>
      <c r="H96" s="258">
        <v>9.4</v>
      </c>
      <c r="I96" s="110">
        <v>0.27200000000000002</v>
      </c>
      <c r="J96" s="277">
        <f t="shared" si="15"/>
        <v>2.8936170212765959</v>
      </c>
      <c r="K96" s="193">
        <v>0</v>
      </c>
      <c r="L96" s="196">
        <f t="shared" si="16"/>
        <v>0.27200000000000002</v>
      </c>
      <c r="M96" s="79">
        <f t="shared" si="17"/>
        <v>151.11111111111111</v>
      </c>
      <c r="N96" s="58" t="str">
        <f t="shared" si="18"/>
        <v/>
      </c>
      <c r="O96" s="117">
        <f t="shared" si="21"/>
        <v>0</v>
      </c>
      <c r="P96" s="98"/>
      <c r="Q96" s="3" t="s">
        <v>145</v>
      </c>
    </row>
    <row r="97" spans="1:17" s="1" customFormat="1" ht="15" hidden="1" customHeight="1" x14ac:dyDescent="0.2">
      <c r="A97" s="83" t="str">
        <f t="shared" si="19"/>
        <v>x</v>
      </c>
      <c r="B97" s="164" t="s">
        <v>77</v>
      </c>
      <c r="C97" s="160">
        <v>0.3</v>
      </c>
      <c r="D97" s="131">
        <v>0</v>
      </c>
      <c r="E97" s="193">
        <f t="shared" si="20"/>
        <v>0</v>
      </c>
      <c r="F97" s="184">
        <v>0</v>
      </c>
      <c r="G97" s="66">
        <f t="shared" si="14"/>
        <v>0</v>
      </c>
      <c r="H97" s="258">
        <v>7.9</v>
      </c>
      <c r="I97" s="110">
        <v>0</v>
      </c>
      <c r="J97" s="277">
        <f t="shared" si="15"/>
        <v>0</v>
      </c>
      <c r="K97" s="193">
        <v>0</v>
      </c>
      <c r="L97" s="196">
        <f t="shared" si="16"/>
        <v>0</v>
      </c>
      <c r="M97" s="79" t="str">
        <f t="shared" si="17"/>
        <v/>
      </c>
      <c r="N97" s="58" t="str">
        <f t="shared" si="18"/>
        <v/>
      </c>
      <c r="O97" s="117">
        <f t="shared" si="21"/>
        <v>0</v>
      </c>
      <c r="P97" s="98"/>
      <c r="Q97" s="3" t="s">
        <v>145</v>
      </c>
    </row>
    <row r="98" spans="1:17" s="1" customFormat="1" ht="15" hidden="1" customHeight="1" x14ac:dyDescent="0.2">
      <c r="A98" s="83" t="str">
        <f t="shared" si="19"/>
        <v>x</v>
      </c>
      <c r="B98" s="164" t="s">
        <v>141</v>
      </c>
      <c r="C98" s="160"/>
      <c r="D98" s="131" t="s">
        <v>122</v>
      </c>
      <c r="E98" s="193">
        <f t="shared" si="20"/>
        <v>0</v>
      </c>
      <c r="F98" s="184" t="s">
        <v>122</v>
      </c>
      <c r="G98" s="66" t="str">
        <f t="shared" si="14"/>
        <v/>
      </c>
      <c r="H98" s="258"/>
      <c r="I98" s="110" t="s">
        <v>122</v>
      </c>
      <c r="J98" s="277" t="str">
        <f t="shared" si="15"/>
        <v/>
      </c>
      <c r="K98" s="193" t="s">
        <v>122</v>
      </c>
      <c r="L98" s="196" t="str">
        <f t="shared" si="16"/>
        <v/>
      </c>
      <c r="M98" s="75" t="str">
        <f t="shared" si="17"/>
        <v/>
      </c>
      <c r="N98" s="58" t="str">
        <f t="shared" si="18"/>
        <v/>
      </c>
      <c r="O98" s="117">
        <f t="shared" si="21"/>
        <v>0</v>
      </c>
      <c r="P98" s="98"/>
      <c r="Q98" s="3" t="s">
        <v>145</v>
      </c>
    </row>
    <row r="99" spans="1:17" s="1" customFormat="1" ht="15.75" hidden="1" x14ac:dyDescent="0.2">
      <c r="A99" s="83" t="str">
        <f t="shared" si="19"/>
        <v>x</v>
      </c>
      <c r="B99" s="164" t="s">
        <v>55</v>
      </c>
      <c r="C99" s="160">
        <v>5.9799999999999999E-2</v>
      </c>
      <c r="D99" s="131" t="s">
        <v>122</v>
      </c>
      <c r="E99" s="193">
        <f t="shared" si="20"/>
        <v>0</v>
      </c>
      <c r="F99" s="184" t="s">
        <v>122</v>
      </c>
      <c r="G99" s="66" t="str">
        <f t="shared" si="14"/>
        <v/>
      </c>
      <c r="H99" s="258">
        <v>2.38</v>
      </c>
      <c r="I99" s="110" t="s">
        <v>122</v>
      </c>
      <c r="J99" s="277" t="str">
        <f t="shared" si="15"/>
        <v/>
      </c>
      <c r="K99" s="193" t="s">
        <v>122</v>
      </c>
      <c r="L99" s="196" t="str">
        <f t="shared" si="16"/>
        <v/>
      </c>
      <c r="M99" s="75" t="str">
        <f t="shared" si="17"/>
        <v/>
      </c>
      <c r="N99" s="58" t="str">
        <f t="shared" si="18"/>
        <v/>
      </c>
      <c r="O99" s="117">
        <f t="shared" si="21"/>
        <v>0</v>
      </c>
      <c r="P99" s="98"/>
      <c r="Q99" s="3" t="s">
        <v>145</v>
      </c>
    </row>
    <row r="100" spans="1:17" s="1" customFormat="1" ht="15" hidden="1" customHeight="1" x14ac:dyDescent="0.2">
      <c r="A100" s="83" t="str">
        <f t="shared" si="19"/>
        <v>x</v>
      </c>
      <c r="B100" s="164" t="s">
        <v>56</v>
      </c>
      <c r="C100" s="160">
        <v>0.62569000000000008</v>
      </c>
      <c r="D100" s="131" t="s">
        <v>122</v>
      </c>
      <c r="E100" s="193">
        <f t="shared" si="20"/>
        <v>0</v>
      </c>
      <c r="F100" s="184" t="s">
        <v>122</v>
      </c>
      <c r="G100" s="66" t="str">
        <f t="shared" si="14"/>
        <v/>
      </c>
      <c r="H100" s="258">
        <v>22.4</v>
      </c>
      <c r="I100" s="110" t="s">
        <v>122</v>
      </c>
      <c r="J100" s="277" t="str">
        <f t="shared" si="15"/>
        <v/>
      </c>
      <c r="K100" s="193" t="s">
        <v>122</v>
      </c>
      <c r="L100" s="196" t="str">
        <f t="shared" si="16"/>
        <v/>
      </c>
      <c r="M100" s="75" t="str">
        <f t="shared" si="17"/>
        <v/>
      </c>
      <c r="N100" s="58" t="str">
        <f t="shared" si="18"/>
        <v/>
      </c>
      <c r="O100" s="117">
        <f t="shared" si="21"/>
        <v>0</v>
      </c>
      <c r="P100" s="98"/>
      <c r="Q100" s="3" t="s">
        <v>145</v>
      </c>
    </row>
    <row r="101" spans="1:17" s="1" customFormat="1" ht="15.75" hidden="1" x14ac:dyDescent="0.2">
      <c r="A101" s="83" t="str">
        <f t="shared" si="19"/>
        <v>x</v>
      </c>
      <c r="B101" s="167" t="s">
        <v>94</v>
      </c>
      <c r="C101" s="147">
        <v>4.1700000000000001E-2</v>
      </c>
      <c r="D101" s="125">
        <v>0</v>
      </c>
      <c r="E101" s="219">
        <f t="shared" si="20"/>
        <v>0</v>
      </c>
      <c r="F101" s="192">
        <v>0</v>
      </c>
      <c r="G101" s="74">
        <f t="shared" si="14"/>
        <v>0</v>
      </c>
      <c r="H101" s="266">
        <v>0.5</v>
      </c>
      <c r="I101" s="112">
        <v>0</v>
      </c>
      <c r="J101" s="286">
        <f t="shared" ref="J101" si="22">IFERROR(I101/H101*100,"")</f>
        <v>0</v>
      </c>
      <c r="K101" s="219">
        <v>0</v>
      </c>
      <c r="L101" s="199">
        <f t="shared" ref="L101" si="23">IFERROR(I101-K101,"")</f>
        <v>0</v>
      </c>
      <c r="M101" s="103" t="str">
        <f t="shared" si="17"/>
        <v/>
      </c>
      <c r="N101" s="63" t="str">
        <f t="shared" si="18"/>
        <v/>
      </c>
      <c r="O101" s="121">
        <f t="shared" si="21"/>
        <v>0</v>
      </c>
      <c r="P101" s="98"/>
      <c r="Q101" s="3" t="s">
        <v>145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9" fitToHeight="2" orientation="landscape" r:id="rId1"/>
  <rowBreaks count="1" manualBreakCount="1">
    <brk id="52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17</vt:i4>
      </vt:variant>
    </vt:vector>
  </HeadingPairs>
  <TitlesOfParts>
    <vt:vector size="27" baseType="lpstr">
      <vt:lpstr>зерноск</vt:lpstr>
      <vt:lpstr>пшен.</vt:lpstr>
      <vt:lpstr>ячмень</vt:lpstr>
      <vt:lpstr>сах св</vt:lpstr>
      <vt:lpstr>лен</vt:lpstr>
      <vt:lpstr>подсолн</vt:lpstr>
      <vt:lpstr>рапс</vt:lpstr>
      <vt:lpstr>картоф</vt:lpstr>
      <vt:lpstr>овощи</vt:lpstr>
      <vt:lpstr>сев озимых</vt:lpstr>
      <vt:lpstr>зерноск!Заголовки_для_печати</vt:lpstr>
      <vt:lpstr>картоф!Заголовки_для_печати</vt:lpstr>
      <vt:lpstr>овощи!Заголовки_для_печати</vt:lpstr>
      <vt:lpstr>подсолн!Заголовки_для_печати</vt:lpstr>
      <vt:lpstr>пшен.!Заголовки_для_печати</vt:lpstr>
      <vt:lpstr>рапс!Заголовки_для_печати</vt:lpstr>
      <vt:lpstr>ячмень!Заголовки_для_печати</vt:lpstr>
      <vt:lpstr>зерноск!Область_печати</vt:lpstr>
      <vt:lpstr>картоф!Область_печати</vt:lpstr>
      <vt:lpstr>лен!Область_печати</vt:lpstr>
      <vt:lpstr>овощи!Область_печати</vt:lpstr>
      <vt:lpstr>подсолн!Область_печати</vt:lpstr>
      <vt:lpstr>пшен.!Область_печати</vt:lpstr>
      <vt:lpstr>рапс!Область_печати</vt:lpstr>
      <vt:lpstr>'сах св'!Область_печати</vt:lpstr>
      <vt:lpstr>'сев озимых'!Область_печати</vt:lpstr>
      <vt:lpstr>ячмень!Область_печати</vt:lpstr>
    </vt:vector>
  </TitlesOfParts>
  <Company>МСХП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ГВЦ</dc:creator>
  <cp:lastModifiedBy>Потапов Алексей Александрович</cp:lastModifiedBy>
  <cp:lastPrinted>2021-10-19T11:38:58Z</cp:lastPrinted>
  <dcterms:created xsi:type="dcterms:W3CDTF">2001-07-31T10:01:43Z</dcterms:created>
  <dcterms:modified xsi:type="dcterms:W3CDTF">2022-08-22T13:07:26Z</dcterms:modified>
</cp:coreProperties>
</file>